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170" activeTab="5"/>
  </bookViews>
  <sheets>
    <sheet name="New BC indices" sheetId="1" r:id="rId1"/>
    <sheet name="Previous GDP indices" sheetId="2" r:id="rId2"/>
    <sheet name="Arg" sheetId="3" r:id="rId3"/>
    <sheet name="Bra" sheetId="4" r:id="rId4"/>
    <sheet name="Chl" sheetId="5" r:id="rId5"/>
    <sheet name="Mex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>lcatao</author>
  </authors>
  <commentList>
    <comment ref="D104" authorId="0">
      <text>
        <r>
          <rPr>
            <b/>
            <sz val="8"/>
            <rFont val="Tahoma"/>
            <family val="2"/>
          </rPr>
          <t>lcatao:</t>
        </r>
        <r>
          <rPr>
            <sz val="8"/>
            <rFont val="Tahoma"/>
            <family val="2"/>
          </rPr>
          <t xml:space="preserve">
From this point onwards the two series (incl. and excl. maquiladoras) begin to diverge.</t>
        </r>
      </text>
    </comment>
    <comment ref="F120" authorId="0">
      <text>
        <r>
          <rPr>
            <b/>
            <sz val="8"/>
            <rFont val="Tahoma"/>
            <family val="2"/>
          </rPr>
          <t>lcatao:</t>
        </r>
        <r>
          <rPr>
            <sz val="8"/>
            <rFont val="Tahoma"/>
            <family val="2"/>
          </rPr>
          <t xml:space="preserve">
From this point, the series including and excluding Maquiladoras begins to radically diverge.</t>
        </r>
      </text>
    </comment>
    <comment ref="AE142" authorId="0">
      <text>
        <r>
          <rPr>
            <b/>
            <sz val="8"/>
            <rFont val="Tahoma"/>
            <family val="2"/>
          </rPr>
          <t>lcatao:</t>
        </r>
        <r>
          <rPr>
            <sz val="8"/>
            <rFont val="Tahoma"/>
            <family val="2"/>
          </rPr>
          <t xml:space="preserve">
updated by IFS from Maddison 1870-2001 series.</t>
        </r>
      </text>
    </comment>
  </commentList>
</comments>
</file>

<file path=xl/sharedStrings.xml><?xml version="1.0" encoding="utf-8"?>
<sst xmlns="http://schemas.openxmlformats.org/spreadsheetml/2006/main" count="1211" uniqueCount="129">
  <si>
    <t>Argentina</t>
  </si>
  <si>
    <t>Brazil</t>
  </si>
  <si>
    <t>Chile</t>
  </si>
  <si>
    <t>Mexico</t>
  </si>
  <si>
    <t>year</t>
  </si>
  <si>
    <t>.</t>
  </si>
  <si>
    <t/>
  </si>
  <si>
    <t xml:space="preserve">   Benchmarked to Maddison 1990 US$</t>
  </si>
  <si>
    <t>"Old" Real GDP Indices</t>
  </si>
  <si>
    <t xml:space="preserve">New Business Cycle Indices or Output Gaps </t>
  </si>
  <si>
    <t>ACT estimates on series starting in 1870</t>
  </si>
  <si>
    <t>ACT estimates on series starting in 1900</t>
  </si>
  <si>
    <t xml:space="preserve">          (in deviations from trend) </t>
  </si>
  <si>
    <r>
      <rPr>
        <i/>
        <sz val="10"/>
        <rFont val="Times New Roman"/>
        <family val="1"/>
      </rPr>
      <t>Journal of Development Economics</t>
    </r>
    <r>
      <rPr>
        <sz val="10"/>
        <rFont val="Times New Roman"/>
        <family val="1"/>
      </rPr>
      <t>, Forthcoming</t>
    </r>
  </si>
  <si>
    <t xml:space="preserve">Source:  </t>
  </si>
  <si>
    <t xml:space="preserve"> Aiolfi, M., Catão, L, and Timmermann, A. 2010, </t>
  </si>
  <si>
    <t>See data appendix of</t>
  </si>
  <si>
    <t>Year</t>
  </si>
  <si>
    <t>Pop</t>
  </si>
  <si>
    <t>Xq</t>
  </si>
  <si>
    <t>Xv</t>
  </si>
  <si>
    <t>Mv</t>
  </si>
  <si>
    <t>Xv/Mv</t>
  </si>
  <si>
    <t>Mq</t>
  </si>
  <si>
    <t>TOT</t>
  </si>
  <si>
    <t>FCF</t>
  </si>
  <si>
    <t>Cement Consumption</t>
  </si>
  <si>
    <t>Ind.Output</t>
  </si>
  <si>
    <t>Agr. Output</t>
  </si>
  <si>
    <t>Transportation</t>
  </si>
  <si>
    <t>Gr</t>
  </si>
  <si>
    <t>Tr</t>
  </si>
  <si>
    <t>Gr/Tr</t>
  </si>
  <si>
    <t>Foreign Kflows</t>
  </si>
  <si>
    <t>REER</t>
  </si>
  <si>
    <t>P (CPI)</t>
  </si>
  <si>
    <t>Inflation Rate</t>
  </si>
  <si>
    <t>M0_P</t>
  </si>
  <si>
    <t>M2_P</t>
  </si>
  <si>
    <t>Ext.Spread</t>
  </si>
  <si>
    <t>irdom</t>
  </si>
  <si>
    <t>Stock Price (close)</t>
  </si>
  <si>
    <t>Real Wage I</t>
  </si>
  <si>
    <t>Real Wage II</t>
  </si>
  <si>
    <t>Core RGDP</t>
  </si>
  <si>
    <t xml:space="preserve">                                                 World Real interest Rates</t>
  </si>
  <si>
    <t>Immigration</t>
  </si>
  <si>
    <t>Emigration</t>
  </si>
  <si>
    <t>Net Immig.</t>
  </si>
  <si>
    <t>Immigration II</t>
  </si>
  <si>
    <t>(2000=100)</t>
  </si>
  <si>
    <t>(millions)</t>
  </si>
  <si>
    <t>(US$ millions)</t>
  </si>
  <si>
    <t>(1993 billion pesos)</t>
  </si>
  <si>
    <t>1000 tons</t>
  </si>
  <si>
    <t xml:space="preserve">             (1993 billion pesos)</t>
  </si>
  <si>
    <t xml:space="preserve">                     (1995 million pesos)</t>
  </si>
  <si>
    <t>constant US$m (1000)</t>
  </si>
  <si>
    <t>(1960=100)</t>
  </si>
  <si>
    <t>(1995=100)</t>
  </si>
  <si>
    <t>(%)</t>
  </si>
  <si>
    <t xml:space="preserve">                          1995 millions</t>
  </si>
  <si>
    <t xml:space="preserve"> %</t>
  </si>
  <si>
    <t>(US$ index)</t>
  </si>
  <si>
    <t>(1913=100)</t>
  </si>
  <si>
    <t xml:space="preserve">1990 US$ </t>
  </si>
  <si>
    <t>3-m TB, CPI</t>
  </si>
  <si>
    <t>3-m TB, WPI</t>
  </si>
  <si>
    <t xml:space="preserve"> 10-year US bond</t>
  </si>
  <si>
    <t>thousands</t>
  </si>
  <si>
    <t>Argentina: Macroeconomic and Sectoral Data</t>
  </si>
  <si>
    <t xml:space="preserve">Sources:  </t>
  </si>
  <si>
    <t>"Common Factors in Latin America's Business Cycles",</t>
  </si>
  <si>
    <t>"Common Factors in Latin America's Business Cycles"</t>
  </si>
  <si>
    <t>Imach.</t>
  </si>
  <si>
    <t>GFCF</t>
  </si>
  <si>
    <t>Agricultural</t>
  </si>
  <si>
    <t>Manufacturing</t>
  </si>
  <si>
    <t>Cement</t>
  </si>
  <si>
    <t>Transport</t>
  </si>
  <si>
    <t>Communications</t>
  </si>
  <si>
    <t>ED_X</t>
  </si>
  <si>
    <t>EDS_X</t>
  </si>
  <si>
    <t>P (GDP deflator)</t>
  </si>
  <si>
    <t>Mo_P</t>
  </si>
  <si>
    <t>M1_P</t>
  </si>
  <si>
    <t>Real Wage</t>
  </si>
  <si>
    <t xml:space="preserve">                                   World Real interest Rates</t>
  </si>
  <si>
    <t>(1930=100)</t>
  </si>
  <si>
    <t>(1913 m p)</t>
  </si>
  <si>
    <t>Output</t>
  </si>
  <si>
    <t>Consumption</t>
  </si>
  <si>
    <t xml:space="preserve">             (m, 1913 mil-reis)</t>
  </si>
  <si>
    <t>(1913=1.00)</t>
  </si>
  <si>
    <t xml:space="preserve">    (million mil-reis of 1913)</t>
  </si>
  <si>
    <t>(thousands)</t>
  </si>
  <si>
    <t>Brazil: Macroeconomic and Sectoral Data</t>
  </si>
  <si>
    <t>TOT*</t>
  </si>
  <si>
    <t>TOT**</t>
  </si>
  <si>
    <t>Mach. Investment</t>
  </si>
  <si>
    <t>Manu.Output</t>
  </si>
  <si>
    <t>Mining Output</t>
  </si>
  <si>
    <t>REER (market)</t>
  </si>
  <si>
    <t>REER (official)</t>
  </si>
  <si>
    <t>Mortgage Loans</t>
  </si>
  <si>
    <t>Market Capitalization</t>
  </si>
  <si>
    <t>(1995 billion pesos)</t>
  </si>
  <si>
    <t>US$ billions</t>
  </si>
  <si>
    <t>(1996 billion pesos)</t>
  </si>
  <si>
    <t xml:space="preserve">                                                                        (1995 billion pesos)</t>
  </si>
  <si>
    <t xml:space="preserve">                          1995 million pesos</t>
  </si>
  <si>
    <t>1990 US$ billions</t>
  </si>
  <si>
    <t>Chile: Macroeconomic and Sectoral Data</t>
  </si>
  <si>
    <t>Manuf. Output</t>
  </si>
  <si>
    <t>Xv (incl. Maquilas)</t>
  </si>
  <si>
    <t>Xv (excl. Maquilas)</t>
  </si>
  <si>
    <t>Mv (incl. Maquilas)</t>
  </si>
  <si>
    <t>Mv (excl. Maquilas)</t>
  </si>
  <si>
    <t>Transport Output</t>
  </si>
  <si>
    <t>Cement Output</t>
  </si>
  <si>
    <t>G/T</t>
  </si>
  <si>
    <t>M0</t>
  </si>
  <si>
    <t>M1</t>
  </si>
  <si>
    <t>M2</t>
  </si>
  <si>
    <t>US RGDP</t>
  </si>
  <si>
    <t>(1980 billion pesos)</t>
  </si>
  <si>
    <t xml:space="preserve">           (1995 billion pesos)</t>
  </si>
  <si>
    <t>(billions of pesos)</t>
  </si>
  <si>
    <t>Mexico: Macroeconomic and Sectoral Data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</si>
</sst>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E+00"/>
    <numFmt numFmtId="176" formatCode="0.00000000"/>
  </numFmts>
  <fonts count="4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 quotePrefix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 quotePrefix="1">
      <alignment horizontal="center"/>
    </xf>
    <xf numFmtId="11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74" fontId="1" fillId="0" borderId="0" xfId="0" applyNumberFormat="1" applyFont="1" applyAlignment="1">
      <alignment/>
    </xf>
    <xf numFmtId="2" fontId="0" fillId="0" borderId="0" xfId="0" applyNumberFormat="1" applyAlignment="1" quotePrefix="1">
      <alignment horizontal="center"/>
    </xf>
    <xf numFmtId="174" fontId="0" fillId="0" borderId="0" xfId="0" applyNumberFormat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2" fontId="1" fillId="0" borderId="0" xfId="0" applyNumberFormat="1" applyFont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Font="1" applyAlignment="1" quotePrefix="1">
      <alignment horizontal="center"/>
    </xf>
    <xf numFmtId="2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11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1" fontId="22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172" fontId="24" fillId="0" borderId="0" xfId="0" applyNumberFormat="1" applyFont="1" applyAlignment="1">
      <alignment horizontal="right"/>
    </xf>
    <xf numFmtId="10" fontId="2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lv\Documents\Historical%20GDP%20Reconstruction\Mexico_Full_July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Main"/>
      <sheetName val="IMF-World Bank"/>
      <sheetName val="Mitchell"/>
      <sheetName val="Mano 1870-21"/>
      <sheetName val="AGRO 1870-21"/>
      <sheetName val="MINING_1870-21"/>
      <sheetName val="Transport"/>
      <sheetName val="Solis"/>
      <sheetName val="Cement"/>
      <sheetName val="Maddison 2003"/>
      <sheetName val="INEGI Data"/>
      <sheetName val="Luis"/>
    </sheetNames>
    <sheetDataSet>
      <sheetData sheetId="1">
        <row r="7">
          <cell r="W7" t="str">
            <v>.</v>
          </cell>
        </row>
        <row r="8">
          <cell r="W8" t="str">
            <v>.</v>
          </cell>
        </row>
        <row r="9">
          <cell r="W9" t="str">
            <v>.</v>
          </cell>
        </row>
        <row r="10">
          <cell r="W10" t="str">
            <v>.</v>
          </cell>
        </row>
        <row r="11">
          <cell r="W11" t="str">
            <v>.</v>
          </cell>
        </row>
        <row r="12">
          <cell r="W12" t="str">
            <v>.</v>
          </cell>
        </row>
        <row r="13">
          <cell r="W13" t="str">
            <v>.</v>
          </cell>
        </row>
        <row r="14">
          <cell r="W14">
            <v>0.0015575624300921808</v>
          </cell>
        </row>
        <row r="15">
          <cell r="W15">
            <v>0.0015670308947128022</v>
          </cell>
        </row>
        <row r="16">
          <cell r="W16">
            <v>0.0015896287246526632</v>
          </cell>
        </row>
        <row r="17">
          <cell r="W17">
            <v>0.0016218508348915283</v>
          </cell>
        </row>
        <row r="18">
          <cell r="W18">
            <v>0.001644408605272609</v>
          </cell>
        </row>
        <row r="19">
          <cell r="W19">
            <v>0.001657301897579693</v>
          </cell>
        </row>
        <row r="20">
          <cell r="W20">
            <v>0.0016798958311138577</v>
          </cell>
        </row>
        <row r="21">
          <cell r="W21">
            <v>0.0017073952036187018</v>
          </cell>
        </row>
        <row r="22">
          <cell r="W22">
            <v>0.0017527162469756377</v>
          </cell>
        </row>
        <row r="23">
          <cell r="W23">
            <v>0.0017677395290925716</v>
          </cell>
        </row>
        <row r="24">
          <cell r="W24">
            <v>0.0018350108008127963</v>
          </cell>
        </row>
        <row r="25">
          <cell r="W25">
            <v>0.001999451687240012</v>
          </cell>
        </row>
        <row r="26">
          <cell r="W26">
            <v>0.0021227823520604235</v>
          </cell>
        </row>
        <row r="27">
          <cell r="W27">
            <v>0.00199197710149332</v>
          </cell>
        </row>
        <row r="28">
          <cell r="W28">
            <v>0.0018761210224196002</v>
          </cell>
        </row>
        <row r="29">
          <cell r="W29">
            <v>0.002100358594820349</v>
          </cell>
        </row>
        <row r="30">
          <cell r="W30">
            <v>0.002193790916653994</v>
          </cell>
        </row>
        <row r="31">
          <cell r="W31">
            <v>0.0022311638453874523</v>
          </cell>
        </row>
        <row r="32">
          <cell r="W32">
            <v>0.0021601552807938816</v>
          </cell>
        </row>
        <row r="33">
          <cell r="W33">
            <v>0.002163892573667227</v>
          </cell>
        </row>
        <row r="34">
          <cell r="W34">
            <v>0.002167629866540573</v>
          </cell>
        </row>
        <row r="35">
          <cell r="W35">
            <v>0.00210783318056704</v>
          </cell>
        </row>
        <row r="36">
          <cell r="W36">
            <v>0.0021863163309073018</v>
          </cell>
        </row>
        <row r="37">
          <cell r="W37">
            <v>0.0023544945102078633</v>
          </cell>
        </row>
        <row r="38">
          <cell r="W38">
            <v>0.0024180284890547425</v>
          </cell>
        </row>
        <row r="39">
          <cell r="W39">
            <v>0.0027618594334025575</v>
          </cell>
        </row>
        <row r="40">
          <cell r="W40">
            <v>0.002784283190642632</v>
          </cell>
        </row>
        <row r="41">
          <cell r="W41">
            <v>0.002754384847655866</v>
          </cell>
        </row>
        <row r="42">
          <cell r="W42">
            <v>0.0027581221405292115</v>
          </cell>
        </row>
        <row r="43">
          <cell r="W43">
            <v>0.0027132746260490614</v>
          </cell>
        </row>
        <row r="44">
          <cell r="W44">
            <v>0.0028403425837428193</v>
          </cell>
        </row>
        <row r="45">
          <cell r="W45">
            <v>0.002851554462362857</v>
          </cell>
        </row>
        <row r="46">
          <cell r="W46">
            <v>0.0030944784991303346</v>
          </cell>
        </row>
        <row r="47">
          <cell r="W47">
            <v>0.003606487622778711</v>
          </cell>
        </row>
        <row r="48">
          <cell r="W48">
            <v>0.0036176995013987483</v>
          </cell>
        </row>
        <row r="49">
          <cell r="W49">
            <v>0.0036812334802456275</v>
          </cell>
        </row>
        <row r="50">
          <cell r="W50">
            <v>0.0037372928733458146</v>
          </cell>
        </row>
        <row r="54">
          <cell r="W54">
            <v>0.008030244168784426</v>
          </cell>
        </row>
        <row r="55">
          <cell r="W55">
            <v>0.007609128290132078</v>
          </cell>
        </row>
        <row r="56">
          <cell r="W56">
            <v>0.007298932981644376</v>
          </cell>
        </row>
        <row r="57">
          <cell r="W57">
            <v>0.007934272770113165</v>
          </cell>
        </row>
        <row r="58">
          <cell r="W58">
            <v>0.007104593752230393</v>
          </cell>
        </row>
        <row r="59">
          <cell r="W59">
            <v>0.005665735995992254</v>
          </cell>
        </row>
        <row r="60">
          <cell r="W60">
            <v>0.0050864556006236525</v>
          </cell>
        </row>
        <row r="61">
          <cell r="W61">
            <v>0.005306955880151056</v>
          </cell>
        </row>
        <row r="62">
          <cell r="W62">
            <v>0.0060880500906803315</v>
          </cell>
        </row>
        <row r="63">
          <cell r="W63">
            <v>0.00612542301941379</v>
          </cell>
        </row>
        <row r="64">
          <cell r="W64">
            <v>0.005703108924725712</v>
          </cell>
        </row>
        <row r="65">
          <cell r="W65">
            <v>0.005120091236483765</v>
          </cell>
        </row>
        <row r="66">
          <cell r="W66">
            <v>0.005191099801077336</v>
          </cell>
        </row>
        <row r="67">
          <cell r="W67">
            <v>0.005288269415784327</v>
          </cell>
        </row>
        <row r="68">
          <cell r="W68">
            <v>0.004652929627315539</v>
          </cell>
        </row>
        <row r="69">
          <cell r="W69">
            <v>0.004114759453553741</v>
          </cell>
        </row>
        <row r="70">
          <cell r="W70">
            <v>0.004406268297674715</v>
          </cell>
        </row>
        <row r="71">
          <cell r="W71">
            <v>0.004503437912381706</v>
          </cell>
        </row>
        <row r="72">
          <cell r="W72">
            <v>0.0046043448199620425</v>
          </cell>
        </row>
        <row r="73">
          <cell r="W73">
            <v>0.004993023278790007</v>
          </cell>
        </row>
        <row r="74">
          <cell r="W74">
            <v>0.006170270533893937</v>
          </cell>
        </row>
        <row r="75">
          <cell r="W75">
            <v>0.006514101478241752</v>
          </cell>
        </row>
        <row r="76">
          <cell r="W76">
            <v>0.0066112710929487435</v>
          </cell>
        </row>
        <row r="77">
          <cell r="W77">
            <v>0.006805610322362725</v>
          </cell>
        </row>
        <row r="78">
          <cell r="W78">
            <v>0.007003831982237367</v>
          </cell>
        </row>
        <row r="79">
          <cell r="W79">
            <v>0.008127088054860341</v>
          </cell>
        </row>
        <row r="80">
          <cell r="W80">
            <v>0.010637895746605812</v>
          </cell>
        </row>
        <row r="81">
          <cell r="W81">
            <v>0.013346925098225925</v>
          </cell>
        </row>
        <row r="82">
          <cell r="W82">
            <v>0.014338033397599138</v>
          </cell>
        </row>
        <row r="83">
          <cell r="W83">
            <v>0.01797209716196758</v>
          </cell>
        </row>
        <row r="84">
          <cell r="W84">
            <v>0.02008646153396377</v>
          </cell>
        </row>
        <row r="85">
          <cell r="W85">
            <v>0.021341865379836504</v>
          </cell>
        </row>
        <row r="86">
          <cell r="W86">
            <v>0.022486255150980093</v>
          </cell>
        </row>
        <row r="87">
          <cell r="W87">
            <v>0.023838107395108995</v>
          </cell>
        </row>
        <row r="88">
          <cell r="W88">
            <v>0.026836274748639928</v>
          </cell>
        </row>
        <row r="89">
          <cell r="W89">
            <v>0.030664291994513666</v>
          </cell>
        </row>
        <row r="90">
          <cell r="W90">
            <v>0.030195828345534914</v>
          </cell>
        </row>
        <row r="91">
          <cell r="W91">
            <v>0.031661450333054154</v>
          </cell>
        </row>
        <row r="92">
          <cell r="W92">
            <v>0.03672085774222544</v>
          </cell>
        </row>
        <row r="93">
          <cell r="W93">
            <v>0.038501019608010084</v>
          </cell>
        </row>
        <row r="94">
          <cell r="W94">
            <v>0.04046522076501706</v>
          </cell>
        </row>
        <row r="95">
          <cell r="W95">
            <v>0.045374050572513404</v>
          </cell>
        </row>
        <row r="96">
          <cell r="W96">
            <v>0.046550786643162395</v>
          </cell>
        </row>
        <row r="97">
          <cell r="W97">
            <v>0.04884458543868652</v>
          </cell>
        </row>
        <row r="98">
          <cell r="W98">
            <v>0.04963037744037194</v>
          </cell>
        </row>
        <row r="99">
          <cell r="W99">
            <v>0.050225437813438564</v>
          </cell>
        </row>
        <row r="100">
          <cell r="W100">
            <v>0.050523804542291474</v>
          </cell>
        </row>
        <row r="101">
          <cell r="W101">
            <v>0.05170500217147428</v>
          </cell>
        </row>
        <row r="102">
          <cell r="W102">
            <v>0.05354985663677725</v>
          </cell>
        </row>
        <row r="103">
          <cell r="W103">
            <v>0.05580740526897636</v>
          </cell>
        </row>
        <row r="104">
          <cell r="W104">
            <v>0.05749108593118767</v>
          </cell>
        </row>
        <row r="105">
          <cell r="W105">
            <v>0.05883289966863085</v>
          </cell>
        </row>
        <row r="106">
          <cell r="W106">
            <v>0.06081380538144606</v>
          </cell>
        </row>
        <row r="107">
          <cell r="W107">
            <v>0.06398325452195042</v>
          </cell>
        </row>
        <row r="108">
          <cell r="W108">
            <v>0.06735079423571716</v>
          </cell>
        </row>
        <row r="109">
          <cell r="W109">
            <v>0.07071833394552213</v>
          </cell>
        </row>
        <row r="110">
          <cell r="W110">
            <v>0.07923622851260843</v>
          </cell>
        </row>
        <row r="111">
          <cell r="W111">
            <v>0.09805483278435294</v>
          </cell>
        </row>
        <row r="112">
          <cell r="W112">
            <v>0.11291162563046699</v>
          </cell>
        </row>
        <row r="113">
          <cell r="W113">
            <v>0.1307397770458039</v>
          </cell>
        </row>
        <row r="114">
          <cell r="W114">
            <v>0.16865761389761785</v>
          </cell>
        </row>
        <row r="115">
          <cell r="W115">
            <v>0.19810707882830314</v>
          </cell>
        </row>
        <row r="116">
          <cell r="W116">
            <v>0.23411004015822437</v>
          </cell>
        </row>
        <row r="117">
          <cell r="W117">
            <v>0.2958317606595291</v>
          </cell>
        </row>
        <row r="118">
          <cell r="W118">
            <v>0.3784520364321911</v>
          </cell>
        </row>
        <row r="119">
          <cell r="W119">
            <v>0.6014524970525279</v>
          </cell>
        </row>
        <row r="120">
          <cell r="W120">
            <v>1.2134863321233207</v>
          </cell>
        </row>
        <row r="121">
          <cell r="W121">
            <v>2.0088034682664064</v>
          </cell>
        </row>
        <row r="122">
          <cell r="W122">
            <v>3.1688548687860356</v>
          </cell>
        </row>
        <row r="123">
          <cell r="W123">
            <v>5.901481284521875</v>
          </cell>
        </row>
        <row r="124">
          <cell r="W124">
            <v>13.681207843296292</v>
          </cell>
        </row>
        <row r="125">
          <cell r="W125">
            <v>29.29990654920199</v>
          </cell>
        </row>
        <row r="126">
          <cell r="W126">
            <v>35.1622319308024</v>
          </cell>
        </row>
        <row r="127">
          <cell r="W127">
            <v>44.53389685813116</v>
          </cell>
        </row>
        <row r="128">
          <cell r="W128">
            <v>54.62595116302046</v>
          </cell>
        </row>
        <row r="129">
          <cell r="W129">
            <v>63.097641102374446</v>
          </cell>
        </row>
        <row r="130">
          <cell r="W130">
            <v>69.25062685417352</v>
          </cell>
        </row>
        <row r="131">
          <cell r="W131">
            <v>74.0744718807603</v>
          </cell>
        </row>
        <row r="132">
          <cell r="W132">
            <v>100</v>
          </cell>
        </row>
        <row r="133">
          <cell r="W133">
            <v>134.3776581888577</v>
          </cell>
        </row>
        <row r="134">
          <cell r="W134">
            <v>162.09504479646216</v>
          </cell>
        </row>
        <row r="135">
          <cell r="W135">
            <v>187.91353548222992</v>
          </cell>
        </row>
        <row r="136">
          <cell r="W136">
            <v>219.08013239555183</v>
          </cell>
        </row>
        <row r="137">
          <cell r="W137">
            <v>239.88183289567732</v>
          </cell>
        </row>
        <row r="138">
          <cell r="W138">
            <v>255.14431534931612</v>
          </cell>
        </row>
        <row r="139">
          <cell r="W139">
            <v>267.98085428744724</v>
          </cell>
        </row>
        <row r="140">
          <cell r="W140">
            <v>280.16899315076387</v>
          </cell>
        </row>
        <row r="141">
          <cell r="W141">
            <v>293.304108068361</v>
          </cell>
        </row>
      </sheetData>
      <sheetData sheetId="2">
        <row r="6">
          <cell r="K6">
            <v>0.01686</v>
          </cell>
          <cell r="L6">
            <v>0.01795</v>
          </cell>
          <cell r="AA6">
            <v>0.1004976753809164</v>
          </cell>
        </row>
        <row r="7">
          <cell r="K7">
            <v>0.01388</v>
          </cell>
          <cell r="L7">
            <v>0.018850000000000002</v>
          </cell>
          <cell r="AA7">
            <v>0.11716630476872601</v>
          </cell>
        </row>
        <row r="8">
          <cell r="K8">
            <v>0.013519999999999999</v>
          </cell>
          <cell r="L8">
            <v>0.02045</v>
          </cell>
          <cell r="AA8">
            <v>0.17720135693652708</v>
          </cell>
        </row>
        <row r="9">
          <cell r="K9">
            <v>0.0145</v>
          </cell>
          <cell r="L9">
            <v>0.022049999999999997</v>
          </cell>
          <cell r="AA9">
            <v>0.19772921729764403</v>
          </cell>
        </row>
        <row r="10">
          <cell r="K10">
            <v>0.01635</v>
          </cell>
          <cell r="L10">
            <v>0.023</v>
          </cell>
          <cell r="AA10">
            <v>0.24800986674848163</v>
          </cell>
        </row>
        <row r="11">
          <cell r="K11">
            <v>0.01643</v>
          </cell>
          <cell r="L11">
            <v>0.020149999999999998</v>
          </cell>
          <cell r="AA11">
            <v>0.1312695816717298</v>
          </cell>
        </row>
        <row r="12">
          <cell r="K12">
            <v>0.01558</v>
          </cell>
          <cell r="L12">
            <v>0.0172</v>
          </cell>
          <cell r="AA12">
            <v>0.13167518447267634</v>
          </cell>
        </row>
        <row r="13">
          <cell r="K13">
            <v>0.01757</v>
          </cell>
          <cell r="L13">
            <v>0.019</v>
          </cell>
          <cell r="AA13">
            <v>0.1881224198039149</v>
          </cell>
          <cell r="BP13">
            <v>151.14659173612802</v>
          </cell>
        </row>
        <row r="14">
          <cell r="K14">
            <v>0.01887</v>
          </cell>
          <cell r="L14">
            <v>0.01908</v>
          </cell>
          <cell r="AA14">
            <v>0.21804269448678892</v>
          </cell>
          <cell r="BP14">
            <v>151.14659173612804</v>
          </cell>
        </row>
        <row r="15">
          <cell r="K15">
            <v>0.01998</v>
          </cell>
          <cell r="L15">
            <v>0.019715</v>
          </cell>
          <cell r="AA15">
            <v>0.2374321290982293</v>
          </cell>
          <cell r="BP15">
            <v>149.89821292358786</v>
          </cell>
        </row>
        <row r="16">
          <cell r="K16">
            <v>0.02308</v>
          </cell>
          <cell r="L16">
            <v>0.02313</v>
          </cell>
          <cell r="AA16">
            <v>0.4596757994440289</v>
          </cell>
          <cell r="BP16">
            <v>148.68491735636496</v>
          </cell>
        </row>
        <row r="17">
          <cell r="K17">
            <v>0.02517</v>
          </cell>
          <cell r="L17">
            <v>0.027675</v>
          </cell>
          <cell r="AA17">
            <v>0.7548072187534159</v>
          </cell>
          <cell r="BP17">
            <v>148.38587494651858</v>
          </cell>
        </row>
        <row r="18">
          <cell r="K18">
            <v>0.030109999999999998</v>
          </cell>
          <cell r="L18">
            <v>0.03136</v>
          </cell>
          <cell r="AA18">
            <v>1.035199022151035</v>
          </cell>
          <cell r="BP18">
            <v>148.09500681666793</v>
          </cell>
        </row>
        <row r="19">
          <cell r="K19">
            <v>0.03108</v>
          </cell>
          <cell r="L19">
            <v>0.032475</v>
          </cell>
          <cell r="AA19">
            <v>0.8617156768686872</v>
          </cell>
          <cell r="BP19">
            <v>146.95510126484172</v>
          </cell>
        </row>
        <row r="20">
          <cell r="K20">
            <v>0.0316</v>
          </cell>
          <cell r="L20">
            <v>0.031439999999999996</v>
          </cell>
          <cell r="AA20">
            <v>0.507393249134275</v>
          </cell>
          <cell r="BP20">
            <v>145.84552579421705</v>
          </cell>
        </row>
        <row r="21">
          <cell r="K21">
            <v>0.03059</v>
          </cell>
          <cell r="L21">
            <v>0.028990000000000002</v>
          </cell>
          <cell r="AA21">
            <v>0.33448825264786264</v>
          </cell>
          <cell r="BP21">
            <v>142.8908289056078</v>
          </cell>
        </row>
        <row r="22">
          <cell r="K22">
            <v>0.02866</v>
          </cell>
          <cell r="L22">
            <v>0.029475</v>
          </cell>
          <cell r="AA22">
            <v>0.5087754307134954</v>
          </cell>
          <cell r="BP22">
            <v>142.89082890560778</v>
          </cell>
        </row>
        <row r="23">
          <cell r="K23">
            <v>0.032920000000000005</v>
          </cell>
          <cell r="L23">
            <v>0.03258</v>
          </cell>
          <cell r="AA23">
            <v>0.7106125494372022</v>
          </cell>
          <cell r="BP23">
            <v>138.82231958688394</v>
          </cell>
        </row>
        <row r="24">
          <cell r="K24">
            <v>0.03471</v>
          </cell>
          <cell r="L24">
            <v>0.0342</v>
          </cell>
          <cell r="AA24">
            <v>0.9273385963798664</v>
          </cell>
          <cell r="BP24">
            <v>129.91031443310447</v>
          </cell>
        </row>
        <row r="25">
          <cell r="K25">
            <v>0.03483</v>
          </cell>
          <cell r="L25">
            <v>0.0365</v>
          </cell>
          <cell r="AA25">
            <v>1.2698027047600329</v>
          </cell>
          <cell r="BP25">
            <v>131.4640665932723</v>
          </cell>
        </row>
        <row r="26">
          <cell r="K26">
            <v>0.037</v>
          </cell>
          <cell r="L26">
            <v>0.038</v>
          </cell>
          <cell r="AA26">
            <v>1.6812542064118552</v>
          </cell>
          <cell r="BP26">
            <v>140.8152365006573</v>
          </cell>
        </row>
        <row r="27">
          <cell r="K27">
            <v>0.039880000000000006</v>
          </cell>
          <cell r="L27">
            <v>0.037450000000000004</v>
          </cell>
          <cell r="AA27">
            <v>1.578486338937007</v>
          </cell>
          <cell r="BP27">
            <v>162.09738316281502</v>
          </cell>
        </row>
        <row r="28">
          <cell r="K28">
            <v>0.04218</v>
          </cell>
          <cell r="L28">
            <v>0.0376</v>
          </cell>
          <cell r="AA28">
            <v>1.1023570181901239</v>
          </cell>
          <cell r="BP28">
            <v>154.67151099799392</v>
          </cell>
        </row>
        <row r="29">
          <cell r="K29">
            <v>0.0428</v>
          </cell>
          <cell r="L29">
            <v>0.038950000000000005</v>
          </cell>
          <cell r="AA29">
            <v>0.9351277978269954</v>
          </cell>
          <cell r="BP29">
            <v>156.89090423192562</v>
          </cell>
        </row>
        <row r="30">
          <cell r="K30">
            <v>0.042409999999999996</v>
          </cell>
          <cell r="L30">
            <v>0.04205</v>
          </cell>
          <cell r="AA30">
            <v>0.9257042314904741</v>
          </cell>
          <cell r="BP30">
            <v>154.90434173201345</v>
          </cell>
        </row>
        <row r="31">
          <cell r="K31">
            <v>0.044</v>
          </cell>
          <cell r="L31">
            <v>0.047200000000000006</v>
          </cell>
          <cell r="AA31">
            <v>1.2426899290282238</v>
          </cell>
          <cell r="BP31">
            <v>160.99011913290585</v>
          </cell>
        </row>
        <row r="32">
          <cell r="K32">
            <v>0.046729999999999994</v>
          </cell>
          <cell r="L32">
            <v>0.051</v>
          </cell>
          <cell r="AA32">
            <v>1.537035886372916</v>
          </cell>
          <cell r="BP32">
            <v>161.7041203862299</v>
          </cell>
        </row>
        <row r="33">
          <cell r="K33">
            <v>0.05009</v>
          </cell>
          <cell r="L33">
            <v>0.0521</v>
          </cell>
          <cell r="AA33">
            <v>1.7201018251054248</v>
          </cell>
          <cell r="BP33">
            <v>162.4156595662666</v>
          </cell>
        </row>
        <row r="34">
          <cell r="K34">
            <v>0.05266</v>
          </cell>
          <cell r="L34">
            <v>0.056400000000000006</v>
          </cell>
          <cell r="AA34">
            <v>2.0678166771860345</v>
          </cell>
          <cell r="BP34">
            <v>168.3811081705284</v>
          </cell>
        </row>
        <row r="35">
          <cell r="K35">
            <v>0.05572</v>
          </cell>
          <cell r="L35">
            <v>0.062200000000000005</v>
          </cell>
          <cell r="AA35">
            <v>2.7418738709630306</v>
          </cell>
          <cell r="BP35">
            <v>163.6458247314896</v>
          </cell>
        </row>
        <row r="36">
          <cell r="K36">
            <v>0.05868</v>
          </cell>
          <cell r="L36">
            <v>0.063645</v>
          </cell>
          <cell r="AA36">
            <v>3.0316066936203043</v>
          </cell>
          <cell r="BP36">
            <v>152.86857827417293</v>
          </cell>
        </row>
        <row r="37">
          <cell r="K37">
            <v>0.06125</v>
          </cell>
          <cell r="L37">
            <v>0.06457</v>
          </cell>
          <cell r="AA37">
            <v>2.9584635194036975</v>
          </cell>
          <cell r="BP37">
            <v>171.04656172011923</v>
          </cell>
        </row>
        <row r="38">
          <cell r="K38">
            <v>0.06565</v>
          </cell>
          <cell r="L38">
            <v>0.07108500000000001</v>
          </cell>
          <cell r="AA38">
            <v>3.096379939864321</v>
          </cell>
          <cell r="BP38">
            <v>158.56151060992664</v>
          </cell>
        </row>
        <row r="39">
          <cell r="K39">
            <v>0.0723</v>
          </cell>
          <cell r="L39">
            <v>0.081245</v>
          </cell>
          <cell r="AA39">
            <v>3.361149686485541</v>
          </cell>
          <cell r="BP39">
            <v>152.1444886470053</v>
          </cell>
        </row>
        <row r="40">
          <cell r="K40">
            <v>0.07776999999999999</v>
          </cell>
          <cell r="L40">
            <v>0.08927500000000001</v>
          </cell>
          <cell r="AA40">
            <v>3.3819768534933723</v>
          </cell>
          <cell r="BP40">
            <v>168.60404897335408</v>
          </cell>
        </row>
        <row r="41">
          <cell r="K41">
            <v>0.07931</v>
          </cell>
          <cell r="L41">
            <v>0.097025</v>
          </cell>
          <cell r="AA41">
            <v>3.790501572740481</v>
          </cell>
          <cell r="BP41">
            <v>161.1113101289409</v>
          </cell>
        </row>
        <row r="42">
          <cell r="K42">
            <v>0.08227</v>
          </cell>
          <cell r="L42">
            <v>0.10812999999999999</v>
          </cell>
          <cell r="AA42">
            <v>4.639958111640641</v>
          </cell>
          <cell r="BP42">
            <v>167.73020812561438</v>
          </cell>
        </row>
        <row r="43">
          <cell r="K43">
            <v>0.08914</v>
          </cell>
          <cell r="L43">
            <v>0.11305000000000001</v>
          </cell>
          <cell r="AA43">
            <v>4.596085450692204</v>
          </cell>
          <cell r="BP43">
            <v>174.58640940860403</v>
          </cell>
        </row>
        <row r="44">
          <cell r="K44">
            <v>0.09308</v>
          </cell>
          <cell r="L44">
            <v>0.105295</v>
          </cell>
          <cell r="AA44">
            <v>4.022706918230249</v>
          </cell>
          <cell r="BP44">
            <v>170.63776953653093</v>
          </cell>
        </row>
        <row r="45">
          <cell r="K45">
            <v>0.094</v>
          </cell>
          <cell r="L45">
            <v>0.10255500000000001</v>
          </cell>
          <cell r="AA45">
            <v>3.781159910159969</v>
          </cell>
          <cell r="BP45">
            <v>164.1794524208314</v>
          </cell>
        </row>
        <row r="46">
          <cell r="K46">
            <v>0.09798</v>
          </cell>
          <cell r="L46">
            <v>0.10873599999999999</v>
          </cell>
          <cell r="AA46">
            <v>4.40472227956205</v>
          </cell>
          <cell r="BP46">
            <v>140.6726642378369</v>
          </cell>
        </row>
        <row r="47">
          <cell r="K47">
            <v>0.11045999999999999</v>
          </cell>
          <cell r="L47">
            <v>0.110571</v>
          </cell>
          <cell r="AA47">
            <v>4.096060270393065</v>
          </cell>
          <cell r="BP47">
            <v>134.10504847779077</v>
          </cell>
        </row>
        <row r="48">
          <cell r="K48">
            <v>0.1365</v>
          </cell>
          <cell r="L48">
            <v>0.118</v>
          </cell>
          <cell r="AA48">
            <v>3.3935067499937275</v>
          </cell>
          <cell r="BP48">
            <v>185.24541221711496</v>
          </cell>
        </row>
        <row r="49">
          <cell r="K49">
            <v>0.132</v>
          </cell>
          <cell r="L49">
            <v>0.1235</v>
          </cell>
          <cell r="AA49">
            <v>3.0355694796141157</v>
          </cell>
          <cell r="BP49">
            <v>191.46561493584286</v>
          </cell>
        </row>
        <row r="50">
          <cell r="AA50">
            <v>1.5247612883061903</v>
          </cell>
          <cell r="BP50">
            <v>83.2676890445477</v>
          </cell>
        </row>
        <row r="51">
          <cell r="AA51">
            <v>0.7741185539872372</v>
          </cell>
          <cell r="BP51">
            <v>20.325359376784704</v>
          </cell>
        </row>
        <row r="52">
          <cell r="AA52">
            <v>0.9797467686643082</v>
          </cell>
          <cell r="BP52">
            <v>13.376239718269229</v>
          </cell>
        </row>
        <row r="53">
          <cell r="K53">
            <v>0.126</v>
          </cell>
          <cell r="L53">
            <v>0.154</v>
          </cell>
          <cell r="AA53">
            <v>1.7669223427161895</v>
          </cell>
          <cell r="BP53">
            <v>58.27696434882211</v>
          </cell>
        </row>
        <row r="54">
          <cell r="K54">
            <v>0.166</v>
          </cell>
          <cell r="L54">
            <v>0.157</v>
          </cell>
          <cell r="AA54">
            <v>2.11803418902719</v>
          </cell>
          <cell r="BP54">
            <v>68.08502220704825</v>
          </cell>
        </row>
        <row r="55">
          <cell r="K55">
            <v>0.168</v>
          </cell>
          <cell r="L55">
            <v>0.188</v>
          </cell>
          <cell r="AA55">
            <v>2.9967564355691834</v>
          </cell>
          <cell r="BP55">
            <v>73.91964857226088</v>
          </cell>
        </row>
        <row r="56">
          <cell r="K56">
            <v>0.213</v>
          </cell>
          <cell r="L56">
            <v>0.26</v>
          </cell>
          <cell r="AA56">
            <v>5.182239604715481</v>
          </cell>
          <cell r="BP56">
            <v>72.96075482011155</v>
          </cell>
        </row>
        <row r="57">
          <cell r="K57">
            <v>0.258</v>
          </cell>
          <cell r="L57">
            <v>0.293</v>
          </cell>
          <cell r="AA57">
            <v>7.033827432284997</v>
          </cell>
          <cell r="BP57">
            <v>94.47382788522913</v>
          </cell>
        </row>
        <row r="58">
          <cell r="K58">
            <v>0.228</v>
          </cell>
          <cell r="L58">
            <v>0.28</v>
          </cell>
          <cell r="AA58">
            <v>3.031409118713762</v>
          </cell>
          <cell r="BP58">
            <v>128.0647318898052</v>
          </cell>
        </row>
        <row r="59">
          <cell r="K59">
            <v>0.236</v>
          </cell>
          <cell r="L59">
            <v>0.287</v>
          </cell>
          <cell r="AA59">
            <v>3.338644761129655</v>
          </cell>
          <cell r="BP59">
            <v>138.7105777566062</v>
          </cell>
        </row>
        <row r="60">
          <cell r="K60">
            <v>0.211</v>
          </cell>
          <cell r="L60">
            <v>0.273</v>
          </cell>
          <cell r="AA60">
            <v>4.687648903516658</v>
          </cell>
          <cell r="BP60">
            <v>145.75657024341274</v>
          </cell>
        </row>
        <row r="61">
          <cell r="K61">
            <v>0.298</v>
          </cell>
          <cell r="L61">
            <v>0.322</v>
          </cell>
          <cell r="AA61">
            <v>5.152487757327258</v>
          </cell>
          <cell r="BP61">
            <v>124.23520870913802</v>
          </cell>
        </row>
        <row r="62">
          <cell r="K62">
            <v>0.325</v>
          </cell>
          <cell r="L62">
            <v>0.309</v>
          </cell>
          <cell r="AA62">
            <v>4.805699473440505</v>
          </cell>
          <cell r="BP62">
            <v>127.91631992358015</v>
          </cell>
        </row>
        <row r="63">
          <cell r="K63">
            <v>0.31</v>
          </cell>
          <cell r="L63">
            <v>0.295</v>
          </cell>
          <cell r="AA63">
            <v>4.48150424433374</v>
          </cell>
          <cell r="BP63">
            <v>154.20133732382098</v>
          </cell>
        </row>
        <row r="64">
          <cell r="K64">
            <v>0.288</v>
          </cell>
          <cell r="L64">
            <v>0.3</v>
          </cell>
          <cell r="AA64">
            <v>4.73980215163128</v>
          </cell>
          <cell r="BP64">
            <v>178.7478259145569</v>
          </cell>
        </row>
        <row r="65">
          <cell r="K65">
            <v>0.276</v>
          </cell>
          <cell r="L65">
            <v>0.322</v>
          </cell>
          <cell r="AA65">
            <v>5.434962159864872</v>
          </cell>
          <cell r="BP65">
            <v>157.142405346912</v>
          </cell>
        </row>
        <row r="66">
          <cell r="K66">
            <v>0.279</v>
          </cell>
          <cell r="L66">
            <v>0.289</v>
          </cell>
          <cell r="AA66">
            <v>4.581277254696435</v>
          </cell>
          <cell r="BP66">
            <v>135.98794559047488</v>
          </cell>
        </row>
        <row r="67">
          <cell r="K67">
            <v>0.226</v>
          </cell>
          <cell r="L67">
            <v>0.256</v>
          </cell>
          <cell r="AA67">
            <v>2.8958904121538307</v>
          </cell>
          <cell r="BP67">
            <v>167.32095506039911</v>
          </cell>
        </row>
        <row r="68">
          <cell r="K68">
            <v>0.212</v>
          </cell>
          <cell r="L68">
            <v>0.212</v>
          </cell>
          <cell r="AA68">
            <v>1.904291474196367</v>
          </cell>
          <cell r="BP68">
            <v>226.24592645915658</v>
          </cell>
        </row>
        <row r="69">
          <cell r="K69">
            <v>0.245</v>
          </cell>
          <cell r="L69">
            <v>0.223</v>
          </cell>
          <cell r="AA69">
            <v>2.4947420979336856</v>
          </cell>
          <cell r="BP69">
            <v>214.2011417305993</v>
          </cell>
        </row>
        <row r="70">
          <cell r="K70">
            <v>0.265</v>
          </cell>
          <cell r="L70">
            <v>0.295</v>
          </cell>
          <cell r="AA70">
            <v>3.9510551308105986</v>
          </cell>
          <cell r="BP70">
            <v>216.88843517628663</v>
          </cell>
        </row>
        <row r="71">
          <cell r="K71">
            <v>0.301</v>
          </cell>
          <cell r="L71">
            <v>0.313</v>
          </cell>
          <cell r="AA71">
            <v>5.023982249563128</v>
          </cell>
          <cell r="BP71">
            <v>208.4053487248094</v>
          </cell>
        </row>
        <row r="72">
          <cell r="K72">
            <v>0.406</v>
          </cell>
          <cell r="L72">
            <v>0.385</v>
          </cell>
          <cell r="AA72">
            <v>6.236446849047849</v>
          </cell>
          <cell r="BP72">
            <v>194.61849182849892</v>
          </cell>
        </row>
        <row r="73">
          <cell r="K73">
            <v>0.479</v>
          </cell>
          <cell r="L73">
            <v>0.451</v>
          </cell>
          <cell r="AA73">
            <v>7.46986763881264</v>
          </cell>
          <cell r="BP73">
            <v>129.42194201599065</v>
          </cell>
        </row>
        <row r="74">
          <cell r="K74">
            <v>0.504</v>
          </cell>
          <cell r="L74">
            <v>0.438</v>
          </cell>
          <cell r="AA74">
            <v>4.425931709884518</v>
          </cell>
          <cell r="BP74">
            <v>120.72329937721815</v>
          </cell>
        </row>
        <row r="75">
          <cell r="K75">
            <v>0.571</v>
          </cell>
          <cell r="L75">
            <v>0.566</v>
          </cell>
          <cell r="AA75">
            <v>4.774</v>
          </cell>
          <cell r="BP75">
            <v>116.35134881629791</v>
          </cell>
        </row>
        <row r="76">
          <cell r="K76">
            <v>0.5640289855072463</v>
          </cell>
          <cell r="L76">
            <v>0.577</v>
          </cell>
          <cell r="AA76">
            <v>5.857</v>
          </cell>
          <cell r="BP76">
            <v>116.18314360467122</v>
          </cell>
        </row>
        <row r="77">
          <cell r="K77">
            <v>0.6370753623188405</v>
          </cell>
          <cell r="L77">
            <v>0.665</v>
          </cell>
          <cell r="AA77">
            <v>7.198</v>
          </cell>
          <cell r="BP77">
            <v>115.28678340656992</v>
          </cell>
        </row>
        <row r="78">
          <cell r="K78">
            <v>0.78131884057971</v>
          </cell>
          <cell r="L78">
            <v>0.746</v>
          </cell>
          <cell r="AA78">
            <v>4.051</v>
          </cell>
          <cell r="BP78">
            <v>123.67573161720891</v>
          </cell>
        </row>
        <row r="79">
          <cell r="K79">
            <v>1.003231884057971</v>
          </cell>
          <cell r="L79">
            <v>1.092</v>
          </cell>
          <cell r="AA79">
            <v>4.314</v>
          </cell>
          <cell r="BP79">
            <v>104.56360613499676</v>
          </cell>
        </row>
        <row r="80">
          <cell r="K80">
            <v>1.3915797101449274</v>
          </cell>
          <cell r="L80">
            <v>1.295</v>
          </cell>
          <cell r="AA80">
            <v>6.429</v>
          </cell>
          <cell r="BP80">
            <v>91.6241249332441</v>
          </cell>
        </row>
        <row r="81">
          <cell r="K81">
            <v>1.5099333333333333</v>
          </cell>
          <cell r="L81">
            <v>1.404</v>
          </cell>
          <cell r="AA81">
            <v>13.799</v>
          </cell>
          <cell r="BP81">
            <v>97.20798518263202</v>
          </cell>
        </row>
        <row r="82">
          <cell r="K82">
            <v>1.6911623188405795</v>
          </cell>
          <cell r="L82">
            <v>2.012</v>
          </cell>
          <cell r="AA82">
            <v>16.625</v>
          </cell>
          <cell r="BP82">
            <v>85.00887787924036</v>
          </cell>
        </row>
        <row r="83">
          <cell r="K83">
            <v>2.1664260869565215</v>
          </cell>
          <cell r="L83">
            <v>2.055</v>
          </cell>
          <cell r="AA83">
            <v>19.442</v>
          </cell>
          <cell r="BP83">
            <v>82.39895618996542</v>
          </cell>
        </row>
        <row r="84">
          <cell r="G84">
            <v>24.46</v>
          </cell>
          <cell r="K84">
            <v>2.564020289855072</v>
          </cell>
          <cell r="L84">
            <v>2.268</v>
          </cell>
          <cell r="AA84">
            <v>19.376</v>
          </cell>
          <cell r="AT84">
            <v>0.00889682437482371</v>
          </cell>
          <cell r="AX84">
            <v>6.12</v>
          </cell>
          <cell r="BP84">
            <v>204.86231723571328</v>
          </cell>
        </row>
        <row r="85">
          <cell r="G85">
            <v>25.13</v>
          </cell>
          <cell r="K85">
            <v>3.4590695652173915</v>
          </cell>
          <cell r="L85">
            <v>3.891</v>
          </cell>
          <cell r="AA85">
            <v>16.686</v>
          </cell>
          <cell r="AT85">
            <v>0.009373888334744875</v>
          </cell>
          <cell r="AW85">
            <v>4.39</v>
          </cell>
          <cell r="AX85">
            <v>7.07</v>
          </cell>
          <cell r="AZ85">
            <v>2.39</v>
          </cell>
          <cell r="BP85">
            <v>210.87759240467335</v>
          </cell>
        </row>
        <row r="86">
          <cell r="G86">
            <v>27.737104</v>
          </cell>
          <cell r="K86">
            <v>3.421159420289855</v>
          </cell>
          <cell r="L86">
            <v>3.614</v>
          </cell>
          <cell r="AA86">
            <v>18.097</v>
          </cell>
          <cell r="AT86">
            <v>0.009937437573889138</v>
          </cell>
          <cell r="AW86">
            <v>6.04</v>
          </cell>
          <cell r="AX86">
            <v>8.81</v>
          </cell>
          <cell r="AZ86">
            <v>2.94</v>
          </cell>
          <cell r="BP86">
            <v>216.45060960289214</v>
          </cell>
        </row>
        <row r="87">
          <cell r="G87">
            <v>28.440673</v>
          </cell>
          <cell r="K87">
            <v>4.692536231884058</v>
          </cell>
          <cell r="L87">
            <v>4.935</v>
          </cell>
          <cell r="AA87">
            <v>23.958</v>
          </cell>
          <cell r="AT87">
            <v>0.011187289351883019</v>
          </cell>
          <cell r="AW87">
            <v>6.81</v>
          </cell>
          <cell r="AX87">
            <v>10.41</v>
          </cell>
          <cell r="AZ87">
            <v>3.48</v>
          </cell>
          <cell r="BP87">
            <v>213.83142959656266</v>
          </cell>
        </row>
        <row r="88">
          <cell r="G88">
            <v>29.189595999999998</v>
          </cell>
          <cell r="K88">
            <v>5.606078260869565</v>
          </cell>
          <cell r="L88">
            <v>6.318</v>
          </cell>
          <cell r="AA88">
            <v>23.153</v>
          </cell>
          <cell r="AT88">
            <v>0.01278308224693669</v>
          </cell>
          <cell r="AW88">
            <v>7.11</v>
          </cell>
          <cell r="AX88">
            <v>11.33</v>
          </cell>
          <cell r="AZ88">
            <v>3.68</v>
          </cell>
          <cell r="BP88">
            <v>195.5246165981148</v>
          </cell>
        </row>
        <row r="89">
          <cell r="G89">
            <v>29.987579999999998</v>
          </cell>
          <cell r="K89">
            <v>5.386014492753623</v>
          </cell>
          <cell r="L89">
            <v>5.147</v>
          </cell>
          <cell r="AA89">
            <v>24.064</v>
          </cell>
          <cell r="AT89">
            <v>0.012587792906629505</v>
          </cell>
          <cell r="AW89">
            <v>7.72</v>
          </cell>
          <cell r="AX89">
            <v>12.6</v>
          </cell>
          <cell r="AZ89">
            <v>3.9</v>
          </cell>
          <cell r="BP89">
            <v>210.80154567149293</v>
          </cell>
        </row>
        <row r="90">
          <cell r="G90">
            <v>30.836813</v>
          </cell>
          <cell r="K90">
            <v>7.832605797101449</v>
          </cell>
          <cell r="L90">
            <v>6.405</v>
          </cell>
          <cell r="AA90">
            <v>24.293</v>
          </cell>
          <cell r="AT90">
            <v>0.013198769557019126</v>
          </cell>
          <cell r="AW90">
            <v>8.77</v>
          </cell>
          <cell r="AX90">
            <v>16.69</v>
          </cell>
          <cell r="AZ90">
            <v>4.67</v>
          </cell>
          <cell r="BP90">
            <v>221.6047147555745</v>
          </cell>
        </row>
        <row r="91">
          <cell r="G91">
            <v>31.737980999999998</v>
          </cell>
          <cell r="K91">
            <v>8.557521739130436</v>
          </cell>
          <cell r="L91">
            <v>7.819</v>
          </cell>
          <cell r="AA91">
            <v>28.104</v>
          </cell>
          <cell r="AT91">
            <v>0.015307894432420418</v>
          </cell>
          <cell r="AW91">
            <v>10.52</v>
          </cell>
          <cell r="AX91">
            <v>19.07</v>
          </cell>
          <cell r="AZ91">
            <v>5.12</v>
          </cell>
          <cell r="BP91">
            <v>218.86823724400034</v>
          </cell>
        </row>
        <row r="92">
          <cell r="G92">
            <v>32.690157</v>
          </cell>
          <cell r="K92">
            <v>9.770646376811593</v>
          </cell>
          <cell r="L92">
            <v>9.201</v>
          </cell>
          <cell r="AA92">
            <v>31.765</v>
          </cell>
          <cell r="AT92">
            <v>0.016049993925448227</v>
          </cell>
          <cell r="AW92">
            <v>11.68</v>
          </cell>
          <cell r="AX92">
            <v>21.14</v>
          </cell>
          <cell r="AZ92">
            <v>5.77</v>
          </cell>
          <cell r="BP92">
            <v>227.11834857154446</v>
          </cell>
        </row>
        <row r="93">
          <cell r="G93">
            <v>33.690905</v>
          </cell>
          <cell r="K93">
            <v>10.92459420289855</v>
          </cell>
          <cell r="L93">
            <v>9.666</v>
          </cell>
          <cell r="AA93">
            <v>35.128</v>
          </cell>
          <cell r="AT93">
            <v>0.016868814230969736</v>
          </cell>
          <cell r="AW93">
            <v>12.46</v>
          </cell>
          <cell r="AX93">
            <v>23.7</v>
          </cell>
          <cell r="AZ93">
            <v>6.13</v>
          </cell>
          <cell r="BP93">
            <v>224.83300754258772</v>
          </cell>
        </row>
        <row r="94">
          <cell r="G94">
            <v>34.736545</v>
          </cell>
          <cell r="K94">
            <v>12.797910144927535</v>
          </cell>
          <cell r="L94">
            <v>11.872</v>
          </cell>
          <cell r="AA94">
            <v>32.136</v>
          </cell>
          <cell r="AT94">
            <v>0.018915167532610196</v>
          </cell>
          <cell r="AW94">
            <v>13.2</v>
          </cell>
          <cell r="AX94">
            <v>27.02</v>
          </cell>
          <cell r="AZ94">
            <v>6.66</v>
          </cell>
          <cell r="BP94">
            <v>220.5247598988124</v>
          </cell>
        </row>
        <row r="95">
          <cell r="G95">
            <v>35.8226</v>
          </cell>
          <cell r="K95">
            <v>13.663371014492752</v>
          </cell>
          <cell r="L95">
            <v>10.184</v>
          </cell>
          <cell r="AA95">
            <v>33.545</v>
          </cell>
          <cell r="AT95">
            <v>0.019405715756477045</v>
          </cell>
          <cell r="AW95">
            <v>15.37</v>
          </cell>
          <cell r="AX95">
            <v>31.33</v>
          </cell>
          <cell r="AZ95">
            <v>7.29</v>
          </cell>
          <cell r="BP95">
            <v>238.77602222093682</v>
          </cell>
        </row>
        <row r="96">
          <cell r="G96">
            <v>36.945153999999995</v>
          </cell>
          <cell r="K96">
            <v>19.21212173913043</v>
          </cell>
          <cell r="L96">
            <v>12.992</v>
          </cell>
          <cell r="AA96">
            <v>36.919</v>
          </cell>
          <cell r="AF96">
            <v>90.31014607209234</v>
          </cell>
          <cell r="AT96">
            <v>0.020361936062047947</v>
          </cell>
          <cell r="AW96">
            <v>16.87</v>
          </cell>
          <cell r="AX96">
            <v>37.39</v>
          </cell>
          <cell r="AZ96">
            <v>7.92</v>
          </cell>
          <cell r="BP96">
            <v>249.94065473635868</v>
          </cell>
        </row>
        <row r="97">
          <cell r="G97">
            <v>38.102284</v>
          </cell>
          <cell r="K97">
            <v>19.367460869565218</v>
          </cell>
          <cell r="L97">
            <v>12.225</v>
          </cell>
          <cell r="S97">
            <v>3.675316066031377</v>
          </cell>
          <cell r="T97">
            <v>7.0549853531433815</v>
          </cell>
          <cell r="V97">
            <v>136.25592904550416</v>
          </cell>
          <cell r="AA97">
            <v>82.823</v>
          </cell>
          <cell r="AF97">
            <v>91.13673893592662</v>
          </cell>
          <cell r="AT97">
            <v>0.02068951068168459</v>
          </cell>
          <cell r="AW97">
            <v>17.85</v>
          </cell>
          <cell r="AX97">
            <v>42.31</v>
          </cell>
          <cell r="AZ97">
            <v>8.32</v>
          </cell>
          <cell r="BP97">
            <v>257.3190127055503</v>
          </cell>
        </row>
        <row r="98">
          <cell r="G98">
            <v>39.295325</v>
          </cell>
          <cell r="K98">
            <v>19.80666376811594</v>
          </cell>
          <cell r="L98">
            <v>14.148</v>
          </cell>
          <cell r="S98">
            <v>3.697219872804711</v>
          </cell>
          <cell r="T98">
            <v>7.097031602054795</v>
          </cell>
          <cell r="V98">
            <v>152.80793072059805</v>
          </cell>
          <cell r="AA98">
            <v>87.299</v>
          </cell>
          <cell r="AF98">
            <v>96.20036627655763</v>
          </cell>
          <cell r="AT98">
            <v>0.020937574641294823</v>
          </cell>
          <cell r="AW98">
            <v>20.27</v>
          </cell>
          <cell r="AX98">
            <v>47.89</v>
          </cell>
          <cell r="AZ98">
            <v>9.21</v>
          </cell>
          <cell r="BP98">
            <v>276.0329491525572</v>
          </cell>
        </row>
        <row r="99">
          <cell r="G99">
            <v>40.529402</v>
          </cell>
          <cell r="K99">
            <v>19.76043188405797</v>
          </cell>
          <cell r="L99">
            <v>14.845</v>
          </cell>
          <cell r="S99">
            <v>3.9982922817221818</v>
          </cell>
          <cell r="T99">
            <v>7.6749567794595945</v>
          </cell>
          <cell r="V99">
            <v>149.1986452603388</v>
          </cell>
          <cell r="AA99">
            <v>97.344</v>
          </cell>
          <cell r="AF99">
            <v>107.13537418414045</v>
          </cell>
          <cell r="AT99">
            <v>0.021061955352101994</v>
          </cell>
          <cell r="AW99">
            <v>23.49</v>
          </cell>
          <cell r="AX99">
            <v>55.88</v>
          </cell>
          <cell r="AZ99">
            <v>10.33</v>
          </cell>
          <cell r="BP99">
            <v>322.92044983912973</v>
          </cell>
        </row>
        <row r="100">
          <cell r="G100">
            <v>41.811909</v>
          </cell>
          <cell r="K100">
            <v>27.424753623188405</v>
          </cell>
          <cell r="L100">
            <v>18.023</v>
          </cell>
          <cell r="M100">
            <v>999.35999900064</v>
          </cell>
          <cell r="O100">
            <v>1053.67999894632</v>
          </cell>
          <cell r="S100">
            <v>4.7696951824909775</v>
          </cell>
          <cell r="T100">
            <v>9.155709821533563</v>
          </cell>
          <cell r="V100">
            <v>132.56297486579965</v>
          </cell>
          <cell r="AA100">
            <v>117.162</v>
          </cell>
          <cell r="AF100">
            <v>128.83575036727902</v>
          </cell>
          <cell r="AT100">
            <v>0.021554363474436334</v>
          </cell>
          <cell r="AW100">
            <v>27.51</v>
          </cell>
          <cell r="AX100">
            <v>65.28</v>
          </cell>
          <cell r="AZ100">
            <v>12</v>
          </cell>
          <cell r="BP100">
            <v>344.45520571653276</v>
          </cell>
        </row>
        <row r="101">
          <cell r="G101">
            <v>43.148007</v>
          </cell>
          <cell r="K101">
            <v>34.85884057971015</v>
          </cell>
          <cell r="L101">
            <v>22</v>
          </cell>
          <cell r="M101">
            <v>1088.7999989112</v>
          </cell>
          <cell r="O101">
            <v>1145.35999885464</v>
          </cell>
          <cell r="S101">
            <v>4.855440966170128</v>
          </cell>
          <cell r="T101">
            <v>9.32030562663673</v>
          </cell>
          <cell r="V101">
            <v>137.92599503214643</v>
          </cell>
          <cell r="AA101">
            <v>125.771</v>
          </cell>
          <cell r="AF101">
            <v>138.47139601140745</v>
          </cell>
          <cell r="AI101">
            <v>50703669023.29523</v>
          </cell>
          <cell r="AK101">
            <v>103648669467.70488</v>
          </cell>
          <cell r="AM101">
            <v>7125287995.581469</v>
          </cell>
          <cell r="AT101">
            <v>0.02232343149556709</v>
          </cell>
          <cell r="AW101">
            <v>29.14</v>
          </cell>
          <cell r="AX101">
            <v>71.25</v>
          </cell>
          <cell r="AZ101">
            <v>12.58</v>
          </cell>
          <cell r="BP101">
            <v>355.551328316805</v>
          </cell>
        </row>
        <row r="102">
          <cell r="G102">
            <v>44.536508</v>
          </cell>
          <cell r="K102">
            <v>31.9</v>
          </cell>
          <cell r="L102">
            <v>25</v>
          </cell>
          <cell r="M102">
            <v>1162.7999988371998</v>
          </cell>
          <cell r="O102">
            <v>1198.7199988012799</v>
          </cell>
          <cell r="S102">
            <v>4.871965683603204</v>
          </cell>
          <cell r="T102">
            <v>9.352024698665296</v>
          </cell>
          <cell r="V102">
            <v>140.26533523614674</v>
          </cell>
          <cell r="AA102">
            <v>136.917</v>
          </cell>
          <cell r="AF102">
            <v>150.67035517467238</v>
          </cell>
          <cell r="AI102">
            <v>51861356714.50606</v>
          </cell>
          <cell r="AK102">
            <v>111335489447.4101</v>
          </cell>
          <cell r="AM102">
            <v>7399558351.619227</v>
          </cell>
          <cell r="AT102">
            <v>0.02326454012599051</v>
          </cell>
          <cell r="AW102">
            <v>32.34</v>
          </cell>
          <cell r="AX102">
            <v>77.69</v>
          </cell>
          <cell r="AZ102">
            <v>13.7</v>
          </cell>
          <cell r="BP102">
            <v>356.86588128299746</v>
          </cell>
        </row>
        <row r="103">
          <cell r="G103">
            <v>45.974595</v>
          </cell>
          <cell r="K103">
            <v>33.9</v>
          </cell>
          <cell r="L103">
            <v>27</v>
          </cell>
          <cell r="M103">
            <v>1094.23999890576</v>
          </cell>
          <cell r="O103">
            <v>1144.87999885512</v>
          </cell>
          <cell r="S103">
            <v>5.2383806287127435</v>
          </cell>
          <cell r="T103">
            <v>10.055381435112903</v>
          </cell>
          <cell r="V103">
            <v>123.00467819840244</v>
          </cell>
          <cell r="AA103">
            <v>155.679</v>
          </cell>
          <cell r="AF103">
            <v>167.95911664767632</v>
          </cell>
          <cell r="AI103">
            <v>52518141737.46179</v>
          </cell>
          <cell r="AK103">
            <v>117888936012.16988</v>
          </cell>
          <cell r="AM103">
            <v>7809933073.5011635</v>
          </cell>
          <cell r="AT103">
            <v>0.02396641931454229</v>
          </cell>
          <cell r="AW103">
            <v>34.81</v>
          </cell>
          <cell r="AX103">
            <v>86.96</v>
          </cell>
          <cell r="AZ103">
            <v>14.82</v>
          </cell>
          <cell r="BP103">
            <v>367.1045497471206</v>
          </cell>
        </row>
        <row r="104">
          <cell r="G104">
            <v>47.463411</v>
          </cell>
          <cell r="K104">
            <v>39.4</v>
          </cell>
          <cell r="L104">
            <v>32</v>
          </cell>
          <cell r="M104">
            <v>1180.71999881928</v>
          </cell>
          <cell r="O104">
            <v>1253.83999874616</v>
          </cell>
          <cell r="S104">
            <v>5.63661929632899</v>
          </cell>
          <cell r="T104">
            <v>10.819821508410088</v>
          </cell>
          <cell r="V104">
            <v>124.9514235273659</v>
          </cell>
          <cell r="AA104">
            <v>170.622</v>
          </cell>
          <cell r="AF104">
            <v>184.05161109387743</v>
          </cell>
          <cell r="AI104">
            <v>53504066707.12642</v>
          </cell>
          <cell r="AK104">
            <v>127235675847.04546</v>
          </cell>
          <cell r="AM104">
            <v>8155201478.228638</v>
          </cell>
          <cell r="AT104">
            <v>0.0245257837821411</v>
          </cell>
          <cell r="AW104">
            <v>40.4</v>
          </cell>
          <cell r="AX104">
            <v>97.85</v>
          </cell>
          <cell r="AZ104">
            <v>16.75</v>
          </cell>
          <cell r="BP104">
            <v>377.31057519232</v>
          </cell>
        </row>
        <row r="105">
          <cell r="G105">
            <v>49.004176</v>
          </cell>
          <cell r="K105">
            <v>46.9</v>
          </cell>
          <cell r="L105">
            <v>36</v>
          </cell>
          <cell r="M105">
            <v>1384.95999861504</v>
          </cell>
          <cell r="O105">
            <v>1429.5999985704</v>
          </cell>
          <cell r="S105">
            <v>5.747123904638088</v>
          </cell>
          <cell r="T105">
            <v>11.03194479955431</v>
          </cell>
          <cell r="V105">
            <v>137.7918541867413</v>
          </cell>
          <cell r="AA105">
            <v>183.207</v>
          </cell>
          <cell r="AF105">
            <v>197.08891628212126</v>
          </cell>
          <cell r="AI105">
            <v>54111252559.7852</v>
          </cell>
          <cell r="AK105">
            <v>136194137120.1407</v>
          </cell>
          <cell r="AM105">
            <v>8670747943.206242</v>
          </cell>
          <cell r="AT105">
            <v>0.025351567747897562</v>
          </cell>
          <cell r="AW105">
            <v>45.89</v>
          </cell>
          <cell r="AX105">
            <v>115.82</v>
          </cell>
          <cell r="AZ105">
            <v>18.63</v>
          </cell>
          <cell r="BP105">
            <v>383.2581290675793</v>
          </cell>
        </row>
        <row r="106">
          <cell r="G106">
            <v>50.595897</v>
          </cell>
          <cell r="K106">
            <v>48.6</v>
          </cell>
          <cell r="L106">
            <v>41</v>
          </cell>
          <cell r="M106">
            <v>1372.8799986271201</v>
          </cell>
          <cell r="N106">
            <v>2343.619037656381</v>
          </cell>
          <cell r="O106">
            <v>1401.999998598</v>
          </cell>
          <cell r="S106">
            <v>6.119873647638144</v>
          </cell>
          <cell r="T106">
            <v>11.747455791927969</v>
          </cell>
          <cell r="V106">
            <v>113.292139613271</v>
          </cell>
          <cell r="AA106">
            <v>198.395</v>
          </cell>
          <cell r="AF106">
            <v>212.54491296624798</v>
          </cell>
          <cell r="AI106">
            <v>56362864347.918724</v>
          </cell>
          <cell r="AK106">
            <v>146178322460.21802</v>
          </cell>
          <cell r="AM106">
            <v>9073904227.362783</v>
          </cell>
          <cell r="AT106">
            <v>0.026672822093107902</v>
          </cell>
          <cell r="AW106">
            <v>50.59</v>
          </cell>
          <cell r="AX106">
            <v>135.24</v>
          </cell>
          <cell r="AZ106">
            <v>20.21</v>
          </cell>
          <cell r="BP106">
            <v>257.12663904283244</v>
          </cell>
        </row>
        <row r="107">
          <cell r="G107">
            <v>52.237795</v>
          </cell>
          <cell r="K107">
            <v>52</v>
          </cell>
          <cell r="L107">
            <v>45</v>
          </cell>
          <cell r="M107">
            <v>1474.23999868008</v>
          </cell>
          <cell r="N107">
            <v>2292.571437915886</v>
          </cell>
          <cell r="O107">
            <v>1504.1599986528</v>
          </cell>
          <cell r="S107">
            <v>5.664695656551459</v>
          </cell>
          <cell r="T107">
            <v>10.873715813757656</v>
          </cell>
          <cell r="V107">
            <v>122.69189311023045</v>
          </cell>
          <cell r="AA107">
            <v>194.684</v>
          </cell>
          <cell r="AF107">
            <v>206.72924163332138</v>
          </cell>
          <cell r="AI107">
            <v>59646131509.14889</v>
          </cell>
          <cell r="AK107">
            <v>150391300420.08102</v>
          </cell>
          <cell r="AM107">
            <v>8999960083.530237</v>
          </cell>
          <cell r="AT107">
            <v>0.028076654835719667</v>
          </cell>
          <cell r="AW107">
            <v>54.54</v>
          </cell>
          <cell r="AX107">
            <v>152.78</v>
          </cell>
          <cell r="AZ107">
            <v>21.89</v>
          </cell>
          <cell r="BP107">
            <v>395.10453676220703</v>
          </cell>
        </row>
        <row r="108">
          <cell r="G108">
            <v>53.923679</v>
          </cell>
          <cell r="K108">
            <v>67</v>
          </cell>
          <cell r="L108">
            <v>54</v>
          </cell>
          <cell r="M108">
            <v>1674.0769146200098</v>
          </cell>
          <cell r="N108">
            <v>2589.023788342186</v>
          </cell>
          <cell r="O108">
            <v>1694.23687746452</v>
          </cell>
          <cell r="S108">
            <v>6.453224224935469</v>
          </cell>
          <cell r="T108">
            <v>12.38734349810901</v>
          </cell>
          <cell r="V108">
            <v>123.58881369373667</v>
          </cell>
          <cell r="AA108">
            <v>219.624</v>
          </cell>
          <cell r="AF108">
            <v>233.9172871360686</v>
          </cell>
          <cell r="AI108">
            <v>60056647150.731064</v>
          </cell>
          <cell r="AK108">
            <v>163337962066.51364</v>
          </cell>
          <cell r="AM108">
            <v>9433755390.17191</v>
          </cell>
          <cell r="AT108">
            <v>0.029480487576679867</v>
          </cell>
          <cell r="AW108">
            <v>64.78</v>
          </cell>
          <cell r="AX108">
            <v>178.7</v>
          </cell>
          <cell r="AZ108">
            <v>26.88</v>
          </cell>
          <cell r="BP108">
            <v>397.6559445915309</v>
          </cell>
        </row>
        <row r="109">
          <cell r="G109">
            <v>55.640088999999996</v>
          </cell>
          <cell r="K109">
            <v>88</v>
          </cell>
          <cell r="L109">
            <v>69</v>
          </cell>
          <cell r="M109">
            <v>2070.4880154443777</v>
          </cell>
          <cell r="N109">
            <v>3631.9387258162096</v>
          </cell>
          <cell r="O109">
            <v>2250.16886048441</v>
          </cell>
          <cell r="S109">
            <v>7.671441859789984</v>
          </cell>
          <cell r="T109">
            <v>14.725784209790554</v>
          </cell>
          <cell r="V109">
            <v>110.04602281318132</v>
          </cell>
          <cell r="AA109">
            <v>256.874</v>
          </cell>
          <cell r="AF109">
            <v>268.9312034107322</v>
          </cell>
          <cell r="AI109">
            <v>62466715207.84676</v>
          </cell>
          <cell r="AK109">
            <v>178150066746.13083</v>
          </cell>
          <cell r="AM109">
            <v>10027075647.417498</v>
          </cell>
          <cell r="AT109">
            <v>0.03303135863025843</v>
          </cell>
          <cell r="AW109">
            <v>80.03</v>
          </cell>
          <cell r="AX109">
            <v>223.4</v>
          </cell>
          <cell r="AZ109">
            <v>34.31</v>
          </cell>
          <cell r="BP109">
            <v>399.5376788765881</v>
          </cell>
        </row>
        <row r="110">
          <cell r="G110">
            <v>57.369682</v>
          </cell>
          <cell r="K110">
            <v>124</v>
          </cell>
          <cell r="L110">
            <v>94</v>
          </cell>
          <cell r="M110">
            <v>2850.006821080144</v>
          </cell>
          <cell r="N110">
            <v>5768.165479314202</v>
          </cell>
          <cell r="O110">
            <v>2957.687134383</v>
          </cell>
          <cell r="S110">
            <v>9.286531999489387</v>
          </cell>
          <cell r="T110">
            <v>17.826046057219184</v>
          </cell>
          <cell r="V110">
            <v>97.33791166967261</v>
          </cell>
          <cell r="AA110">
            <v>284.541</v>
          </cell>
          <cell r="AF110">
            <v>291.1737484936342</v>
          </cell>
          <cell r="AI110">
            <v>64033202597.78539</v>
          </cell>
          <cell r="AK110">
            <v>187152995749.3933</v>
          </cell>
          <cell r="AM110">
            <v>11347904327.283894</v>
          </cell>
          <cell r="AT110">
            <v>0.040876306304944814</v>
          </cell>
          <cell r="AW110">
            <v>99.2</v>
          </cell>
          <cell r="AX110">
            <v>272.45</v>
          </cell>
          <cell r="AZ110">
            <v>42.9</v>
          </cell>
          <cell r="BP110">
            <v>411.1346513615394</v>
          </cell>
        </row>
        <row r="111">
          <cell r="G111">
            <v>59.098440999999994</v>
          </cell>
          <cell r="K111">
            <v>162</v>
          </cell>
          <cell r="L111">
            <v>133</v>
          </cell>
          <cell r="M111">
            <v>2861.04</v>
          </cell>
          <cell r="N111">
            <v>6266.819039999999</v>
          </cell>
          <cell r="O111">
            <v>2903.84</v>
          </cell>
          <cell r="S111">
            <v>8.937100253617416</v>
          </cell>
          <cell r="T111">
            <v>17.155288117247608</v>
          </cell>
          <cell r="V111">
            <v>90.00059472932695</v>
          </cell>
          <cell r="AA111">
            <v>317.039</v>
          </cell>
          <cell r="AF111">
            <v>318.7118677655219</v>
          </cell>
          <cell r="AI111">
            <v>65282140550.72473</v>
          </cell>
          <cell r="AK111">
            <v>194929838822.91614</v>
          </cell>
          <cell r="AM111">
            <v>11873024913.350086</v>
          </cell>
          <cell r="AT111">
            <v>0.04706968604811826</v>
          </cell>
          <cell r="AW111">
            <v>121.07</v>
          </cell>
          <cell r="AX111">
            <v>344.31</v>
          </cell>
          <cell r="AZ111">
            <v>52.51</v>
          </cell>
          <cell r="BP111">
            <v>424.52605875611766</v>
          </cell>
        </row>
        <row r="112">
          <cell r="G112">
            <v>60.821456</v>
          </cell>
          <cell r="K112">
            <v>212</v>
          </cell>
          <cell r="L112">
            <v>169</v>
          </cell>
          <cell r="M112">
            <v>3319.101745590499</v>
          </cell>
          <cell r="N112">
            <v>5730.24834608901</v>
          </cell>
          <cell r="O112">
            <v>3417.49034332733</v>
          </cell>
          <cell r="S112">
            <v>8.08913734898522</v>
          </cell>
          <cell r="T112">
            <v>15.52757742573046</v>
          </cell>
          <cell r="V112">
            <v>113.17455640034989</v>
          </cell>
          <cell r="AA112">
            <v>305.32</v>
          </cell>
          <cell r="AF112">
            <v>317.33031885592203</v>
          </cell>
          <cell r="AI112">
            <v>65950516083.3901</v>
          </cell>
          <cell r="AK112">
            <v>203559676582.85443</v>
          </cell>
          <cell r="AM112">
            <v>12623512144.084333</v>
          </cell>
          <cell r="AT112">
            <v>0.05450174173992641</v>
          </cell>
          <cell r="AW112">
            <v>157.13</v>
          </cell>
          <cell r="AX112">
            <v>531.02</v>
          </cell>
          <cell r="AZ112">
            <v>80.23</v>
          </cell>
          <cell r="BP112">
            <v>459.753750026203</v>
          </cell>
        </row>
        <row r="113">
          <cell r="G113">
            <v>62.536803</v>
          </cell>
          <cell r="K113">
            <v>286</v>
          </cell>
          <cell r="L113">
            <v>241</v>
          </cell>
          <cell r="M113">
            <v>4415.70507188293</v>
          </cell>
          <cell r="N113">
            <v>5212.703985959279</v>
          </cell>
          <cell r="O113">
            <v>4167.4408571266595</v>
          </cell>
          <cell r="S113">
            <v>7.395367944152347</v>
          </cell>
          <cell r="T113">
            <v>14.195846094652977</v>
          </cell>
          <cell r="V113">
            <v>153.81430780172693</v>
          </cell>
          <cell r="AA113">
            <v>268.912</v>
          </cell>
          <cell r="AF113">
            <v>294.58642279604317</v>
          </cell>
          <cell r="AI113">
            <v>71058777951.93375</v>
          </cell>
          <cell r="AK113">
            <v>209463206111.8053</v>
          </cell>
          <cell r="AM113">
            <v>13486389555.639643</v>
          </cell>
          <cell r="AT113">
            <v>0.07030862315070173</v>
          </cell>
          <cell r="AW113">
            <v>198.4</v>
          </cell>
          <cell r="AX113">
            <v>554.3</v>
          </cell>
          <cell r="AZ113">
            <v>89</v>
          </cell>
          <cell r="BP113">
            <v>466.45658450577815</v>
          </cell>
        </row>
        <row r="114">
          <cell r="G114">
            <v>64.237383</v>
          </cell>
          <cell r="K114">
            <v>367</v>
          </cell>
          <cell r="L114">
            <v>323</v>
          </cell>
          <cell r="M114">
            <v>5823.2780099610345</v>
          </cell>
          <cell r="N114">
            <v>7707.874226639791</v>
          </cell>
          <cell r="O114">
            <v>6005.07108608379</v>
          </cell>
          <cell r="S114">
            <v>9.610874753613336</v>
          </cell>
          <cell r="T114">
            <v>18.44864173926174</v>
          </cell>
          <cell r="V114">
            <v>146.8833723274527</v>
          </cell>
          <cell r="AA114">
            <v>317.253</v>
          </cell>
          <cell r="AF114">
            <v>342.70260190727197</v>
          </cell>
          <cell r="AI114">
            <v>75361467813.88763</v>
          </cell>
          <cell r="AK114">
            <v>229901460823.5698</v>
          </cell>
          <cell r="AM114">
            <v>15280047697.163803</v>
          </cell>
          <cell r="AT114">
            <v>0.08258527810835024</v>
          </cell>
          <cell r="AW114">
            <v>262.9</v>
          </cell>
          <cell r="AX114">
            <v>748.4</v>
          </cell>
          <cell r="AZ114">
            <v>115.1</v>
          </cell>
          <cell r="BP114">
            <v>457.5009046642385</v>
          </cell>
        </row>
        <row r="115">
          <cell r="G115">
            <v>65.916223</v>
          </cell>
          <cell r="K115">
            <v>505</v>
          </cell>
          <cell r="L115">
            <v>439</v>
          </cell>
          <cell r="M115">
            <v>8876.78161004853</v>
          </cell>
          <cell r="N115">
            <v>11510.22335808038</v>
          </cell>
          <cell r="O115">
            <v>8982.02022221983</v>
          </cell>
          <cell r="P115">
            <v>12131</v>
          </cell>
          <cell r="S115">
            <v>12.656060836031708</v>
          </cell>
          <cell r="T115">
            <v>24.294050752754163</v>
          </cell>
          <cell r="V115">
            <v>144.08367229117692</v>
          </cell>
          <cell r="AA115">
            <v>412.392</v>
          </cell>
          <cell r="AF115">
            <v>410.8593054190481</v>
          </cell>
          <cell r="AI115">
            <v>73731858992.32417</v>
          </cell>
          <cell r="AK115">
            <v>253392208343.7891</v>
          </cell>
          <cell r="AM115">
            <v>17429726435.560833</v>
          </cell>
          <cell r="AT115">
            <v>0.09759390168576748</v>
          </cell>
          <cell r="AW115">
            <v>353.9</v>
          </cell>
          <cell r="AX115">
            <v>1016.5</v>
          </cell>
          <cell r="AZ115">
            <v>150.1</v>
          </cell>
          <cell r="BP115">
            <v>450.85549595239513</v>
          </cell>
        </row>
        <row r="116">
          <cell r="G116">
            <v>67.56867199999999</v>
          </cell>
          <cell r="K116">
            <v>798</v>
          </cell>
          <cell r="L116">
            <v>674</v>
          </cell>
          <cell r="M116">
            <v>15243.250906070754</v>
          </cell>
          <cell r="N116">
            <v>19342.282495119394</v>
          </cell>
          <cell r="O116">
            <v>18031</v>
          </cell>
          <cell r="P116">
            <v>21089.3</v>
          </cell>
          <cell r="S116">
            <v>11.767354355406862</v>
          </cell>
          <cell r="T116">
            <v>33.27908760154254</v>
          </cell>
          <cell r="V116">
            <v>251.56297535486084</v>
          </cell>
          <cell r="AA116">
            <v>485.72</v>
          </cell>
          <cell r="AF116">
            <v>482.49930832738255</v>
          </cell>
          <cell r="AI116">
            <v>79021973958.03317</v>
          </cell>
          <cell r="AK116">
            <v>268130288029.36865</v>
          </cell>
          <cell r="AM116">
            <v>21217516648.446884</v>
          </cell>
          <cell r="AT116">
            <v>0.12332395375192248</v>
          </cell>
          <cell r="AW116">
            <v>463.3</v>
          </cell>
          <cell r="AX116">
            <v>1404.9</v>
          </cell>
          <cell r="AZ116">
            <v>195.4</v>
          </cell>
          <cell r="BP116">
            <v>437.63952952818136</v>
          </cell>
        </row>
        <row r="117">
          <cell r="G117">
            <v>69.190735</v>
          </cell>
          <cell r="K117">
            <v>1302</v>
          </cell>
          <cell r="L117">
            <v>911</v>
          </cell>
          <cell r="M117">
            <v>19379.36105904169</v>
          </cell>
          <cell r="N117">
            <v>25359.950463557692</v>
          </cell>
          <cell r="O117">
            <v>23307.4</v>
          </cell>
          <cell r="P117">
            <v>27184.2</v>
          </cell>
          <cell r="S117">
            <v>13.465618547573454</v>
          </cell>
          <cell r="T117">
            <v>40.03821495223972</v>
          </cell>
          <cell r="V117">
            <v>214.74456935588395</v>
          </cell>
          <cell r="AA117">
            <v>597.675</v>
          </cell>
          <cell r="AF117">
            <v>566.5646573717094</v>
          </cell>
          <cell r="AI117">
            <v>83854984907.30081</v>
          </cell>
          <cell r="AK117">
            <v>285418176102.6274</v>
          </cell>
          <cell r="AM117">
            <v>24324934125.995796</v>
          </cell>
          <cell r="AT117">
            <v>0.1577660266572904</v>
          </cell>
          <cell r="AW117">
            <v>614</v>
          </cell>
          <cell r="AX117">
            <v>2110.6</v>
          </cell>
          <cell r="AZ117">
            <v>282.9</v>
          </cell>
          <cell r="BP117">
            <v>453.3301950294849</v>
          </cell>
        </row>
        <row r="118">
          <cell r="G118">
            <v>70.783299</v>
          </cell>
          <cell r="K118">
            <v>2679</v>
          </cell>
          <cell r="L118">
            <v>1523</v>
          </cell>
          <cell r="M118">
            <v>20929.450489491814</v>
          </cell>
          <cell r="N118">
            <v>14412.102299151114</v>
          </cell>
          <cell r="O118">
            <v>24055.2</v>
          </cell>
          <cell r="P118">
            <v>17010.5</v>
          </cell>
          <cell r="S118">
            <v>15.507431729150115</v>
          </cell>
          <cell r="T118">
            <v>18.053969210348665</v>
          </cell>
          <cell r="V118">
            <v>146.18625071181327</v>
          </cell>
          <cell r="AA118">
            <v>409.18</v>
          </cell>
          <cell r="AF118">
            <v>417.2374677104687</v>
          </cell>
          <cell r="AI118">
            <v>82204547908.20735</v>
          </cell>
          <cell r="AK118">
            <v>277596074292.76776</v>
          </cell>
          <cell r="AM118">
            <v>26436905415.566875</v>
          </cell>
          <cell r="AT118">
            <v>0.2507286566023925</v>
          </cell>
          <cell r="AW118">
            <v>981</v>
          </cell>
          <cell r="AX118">
            <v>3258</v>
          </cell>
          <cell r="AZ118">
            <v>505</v>
          </cell>
          <cell r="BP118">
            <v>456.8479597737664</v>
          </cell>
        </row>
        <row r="119">
          <cell r="G119">
            <v>72.353188</v>
          </cell>
          <cell r="K119">
            <v>4437</v>
          </cell>
          <cell r="L119">
            <v>3014</v>
          </cell>
          <cell r="M119">
            <v>21422.642995849415</v>
          </cell>
          <cell r="N119">
            <v>9408.516166357917</v>
          </cell>
          <cell r="O119">
            <v>25953.2</v>
          </cell>
          <cell r="P119">
            <v>11848.2</v>
          </cell>
          <cell r="S119">
            <v>16.482698393962682</v>
          </cell>
          <cell r="T119">
            <v>11.934762525375959</v>
          </cell>
          <cell r="V119">
            <v>158.66950199076325</v>
          </cell>
          <cell r="AA119">
            <v>255.205</v>
          </cell>
          <cell r="AF119">
            <v>290.31076695918085</v>
          </cell>
          <cell r="AI119">
            <v>83864859474.15607</v>
          </cell>
          <cell r="AK119">
            <v>255833833454.34048</v>
          </cell>
          <cell r="AM119">
            <v>26206972369.30247</v>
          </cell>
          <cell r="AT119">
            <v>0.5058683758894973</v>
          </cell>
          <cell r="AW119">
            <v>1385</v>
          </cell>
          <cell r="AX119">
            <v>5327</v>
          </cell>
          <cell r="AZ119">
            <v>681</v>
          </cell>
          <cell r="BP119">
            <v>353.4552499419264</v>
          </cell>
        </row>
        <row r="120">
          <cell r="G120">
            <v>73.91072799999999</v>
          </cell>
          <cell r="K120">
            <v>6686</v>
          </cell>
          <cell r="L120">
            <v>4608</v>
          </cell>
          <cell r="M120">
            <v>24069.464163069286</v>
          </cell>
          <cell r="N120">
            <v>12180.7163309477</v>
          </cell>
          <cell r="O120">
            <v>29100.5</v>
          </cell>
          <cell r="P120">
            <v>15916.3</v>
          </cell>
          <cell r="S120">
            <v>18.02250467725548</v>
          </cell>
          <cell r="T120">
            <v>16.41131172644119</v>
          </cell>
          <cell r="V120">
            <v>162.23225447068677</v>
          </cell>
          <cell r="AA120">
            <v>284.491</v>
          </cell>
          <cell r="AF120">
            <v>318.16174090456076</v>
          </cell>
          <cell r="AI120">
            <v>86122487589.53668</v>
          </cell>
          <cell r="AK120">
            <v>268660657666.07996</v>
          </cell>
          <cell r="AM120">
            <v>26774367723.29179</v>
          </cell>
          <cell r="AT120">
            <v>0.8374137566057446</v>
          </cell>
          <cell r="AW120">
            <v>2258</v>
          </cell>
          <cell r="AX120">
            <v>9008</v>
          </cell>
          <cell r="AZ120">
            <v>1122</v>
          </cell>
          <cell r="BP120">
            <v>330.6683751233206</v>
          </cell>
        </row>
        <row r="121">
          <cell r="G121">
            <v>75.46408</v>
          </cell>
          <cell r="K121">
            <v>11086</v>
          </cell>
          <cell r="L121">
            <v>7559</v>
          </cell>
          <cell r="M121">
            <v>21845.620960951113</v>
          </cell>
          <cell r="N121">
            <v>14528.081358698117</v>
          </cell>
          <cell r="O121">
            <v>26757.3</v>
          </cell>
          <cell r="P121">
            <v>18359.2</v>
          </cell>
          <cell r="S121">
            <v>16.265779999367002</v>
          </cell>
          <cell r="T121">
            <v>18.891622378992228</v>
          </cell>
          <cell r="V121">
            <v>156.6982073611733</v>
          </cell>
          <cell r="AA121">
            <v>329.424</v>
          </cell>
          <cell r="AF121">
            <v>353.96428397832796</v>
          </cell>
          <cell r="AI121">
            <v>89352292077.23335</v>
          </cell>
          <cell r="AK121">
            <v>284997650856.00006</v>
          </cell>
          <cell r="AM121">
            <v>26760374000.73854</v>
          </cell>
          <cell r="AT121">
            <v>1.3210066100187523</v>
          </cell>
          <cell r="AW121">
            <v>3427</v>
          </cell>
          <cell r="AX121">
            <v>12788</v>
          </cell>
          <cell r="AZ121">
            <v>1738</v>
          </cell>
          <cell r="BP121">
            <v>334.4744299093395</v>
          </cell>
        </row>
        <row r="122">
          <cell r="G122">
            <v>77.01445799999999</v>
          </cell>
          <cell r="K122">
            <v>22178</v>
          </cell>
          <cell r="L122">
            <v>11990</v>
          </cell>
          <cell r="M122">
            <v>16037.28851219624</v>
          </cell>
          <cell r="N122">
            <v>12436.36069983845</v>
          </cell>
          <cell r="O122">
            <v>21803.7</v>
          </cell>
          <cell r="P122">
            <v>16784</v>
          </cell>
          <cell r="S122">
            <v>17.029567090659786</v>
          </cell>
          <cell r="T122">
            <v>16.510240255027146</v>
          </cell>
          <cell r="V122">
            <v>116.36974793332968</v>
          </cell>
          <cell r="AA122">
            <v>280.329</v>
          </cell>
          <cell r="AF122">
            <v>282.90317094193557</v>
          </cell>
          <cell r="AI122">
            <v>86921401106.21606</v>
          </cell>
          <cell r="AK122">
            <v>270014174689.74084</v>
          </cell>
          <cell r="AM122">
            <v>25659167492.887043</v>
          </cell>
          <cell r="AT122">
            <v>2.4601618277147237</v>
          </cell>
          <cell r="AW122">
            <v>5622</v>
          </cell>
          <cell r="AX122">
            <v>21870</v>
          </cell>
          <cell r="AZ122">
            <v>3067</v>
          </cell>
          <cell r="BP122">
            <v>315.5676418104862</v>
          </cell>
        </row>
        <row r="123">
          <cell r="G123">
            <v>78.561358</v>
          </cell>
          <cell r="K123">
            <v>58705</v>
          </cell>
          <cell r="L123">
            <v>31476</v>
          </cell>
          <cell r="M123">
            <v>20526.774266210636</v>
          </cell>
          <cell r="N123">
            <v>13207.274220984784</v>
          </cell>
          <cell r="O123">
            <v>27599.5</v>
          </cell>
          <cell r="P123">
            <v>18812.3</v>
          </cell>
          <cell r="S123">
            <v>18.80276966902657</v>
          </cell>
          <cell r="T123">
            <v>18.35671157434662</v>
          </cell>
          <cell r="V123">
            <v>138.60791164842692</v>
          </cell>
          <cell r="AA123">
            <v>269.902</v>
          </cell>
          <cell r="AF123">
            <v>303.6980890498091</v>
          </cell>
          <cell r="AI123">
            <v>88116023677.82312</v>
          </cell>
          <cell r="AK123">
            <v>278226453476.1878</v>
          </cell>
          <cell r="AM123">
            <v>27020357033.95967</v>
          </cell>
          <cell r="AT123">
            <v>5.703311367162239</v>
          </cell>
          <cell r="AW123">
            <v>12436</v>
          </cell>
          <cell r="AX123">
            <v>52818</v>
          </cell>
          <cell r="AZ123">
            <v>7339</v>
          </cell>
          <cell r="BP123">
            <v>318.77482389375615</v>
          </cell>
        </row>
        <row r="124">
          <cell r="G124">
            <v>80.109161</v>
          </cell>
          <cell r="K124">
            <v>99122</v>
          </cell>
          <cell r="L124">
            <v>62170</v>
          </cell>
          <cell r="M124">
            <v>20448.988318109812</v>
          </cell>
          <cell r="N124">
            <v>20067.741397526435</v>
          </cell>
          <cell r="O124">
            <v>30691.4</v>
          </cell>
          <cell r="P124">
            <v>28082</v>
          </cell>
          <cell r="S124">
            <v>19.929028597166077</v>
          </cell>
          <cell r="T124">
            <v>25.09453601654356</v>
          </cell>
          <cell r="V124">
            <v>121.52805431981524</v>
          </cell>
          <cell r="AA124">
            <v>321.096</v>
          </cell>
          <cell r="AF124">
            <v>361.4497695240348</v>
          </cell>
          <cell r="AI124">
            <v>84788952601.15082</v>
          </cell>
          <cell r="AK124">
            <v>287126090257.13776</v>
          </cell>
          <cell r="AM124">
            <v>27120667398.944378</v>
          </cell>
          <cell r="AT124">
            <v>12.2143082681648</v>
          </cell>
          <cell r="AW124">
            <v>20586</v>
          </cell>
          <cell r="AX124">
            <v>45947</v>
          </cell>
          <cell r="AZ124">
            <v>13201</v>
          </cell>
          <cell r="BP124">
            <v>315.7883665608078</v>
          </cell>
        </row>
        <row r="125">
          <cell r="G125">
            <v>81.662729</v>
          </cell>
          <cell r="K125">
            <v>111503</v>
          </cell>
          <cell r="L125">
            <v>86939</v>
          </cell>
          <cell r="M125">
            <v>22701.347140549162</v>
          </cell>
          <cell r="N125">
            <v>25362.306780499777</v>
          </cell>
          <cell r="O125">
            <v>35171.1</v>
          </cell>
          <cell r="P125">
            <v>34766.1</v>
          </cell>
          <cell r="S125">
            <v>21.271618288297375</v>
          </cell>
          <cell r="T125">
            <v>30.322442317295103</v>
          </cell>
          <cell r="V125">
            <v>123.82930236225344</v>
          </cell>
          <cell r="AA125">
            <v>357.709</v>
          </cell>
          <cell r="AF125">
            <v>367.14273627915316</v>
          </cell>
          <cell r="AI125">
            <v>84675326655.14636</v>
          </cell>
          <cell r="AK125">
            <v>309792873017.3656</v>
          </cell>
          <cell r="AM125">
            <v>27041782513.179676</v>
          </cell>
          <cell r="AT125">
            <v>14.65814709949051</v>
          </cell>
          <cell r="AW125">
            <v>28657</v>
          </cell>
          <cell r="AX125">
            <v>90012</v>
          </cell>
          <cell r="AZ125">
            <v>18030</v>
          </cell>
          <cell r="BP125">
            <v>351.69596748869265</v>
          </cell>
        </row>
        <row r="126">
          <cell r="G126">
            <v>83.225291</v>
          </cell>
          <cell r="K126">
            <v>131306</v>
          </cell>
          <cell r="L126">
            <v>113317</v>
          </cell>
          <cell r="M126">
            <v>26829.945809995923</v>
          </cell>
          <cell r="N126">
            <v>31221.2090198876</v>
          </cell>
          <cell r="O126">
            <v>40710.8</v>
          </cell>
          <cell r="P126">
            <v>41593.5</v>
          </cell>
          <cell r="S126">
            <v>26.312548193051427</v>
          </cell>
          <cell r="T126">
            <v>36.18034421577457</v>
          </cell>
          <cell r="V126">
            <v>114.25603790732089</v>
          </cell>
          <cell r="AA126">
            <v>434.832</v>
          </cell>
          <cell r="AF126">
            <v>409.5518723284918</v>
          </cell>
          <cell r="AI126">
            <v>89445626735.80339</v>
          </cell>
          <cell r="AK126">
            <v>330751847090.5723</v>
          </cell>
          <cell r="AM126">
            <v>27959499866.42986</v>
          </cell>
          <cell r="AT126">
            <v>18.564931041484325</v>
          </cell>
          <cell r="AW126">
            <v>46973</v>
          </cell>
          <cell r="AX126">
            <v>165429</v>
          </cell>
          <cell r="AZ126">
            <v>24689</v>
          </cell>
          <cell r="BP126">
            <v>362.3749337703433</v>
          </cell>
        </row>
        <row r="127">
          <cell r="G127">
            <v>84.79881999999999</v>
          </cell>
          <cell r="K127">
            <v>144023</v>
          </cell>
          <cell r="L127">
            <v>140636</v>
          </cell>
          <cell r="M127">
            <v>27098.25856475817</v>
          </cell>
          <cell r="N127">
            <v>38145.61770970869</v>
          </cell>
          <cell r="O127">
            <v>42687.7</v>
          </cell>
          <cell r="P127">
            <v>49966.5</v>
          </cell>
          <cell r="S127">
            <v>27.700308027750594</v>
          </cell>
          <cell r="T127">
            <v>43.46374692030651</v>
          </cell>
          <cell r="V127">
            <v>108.58964999036517</v>
          </cell>
          <cell r="AA127">
            <v>499.674</v>
          </cell>
          <cell r="AF127">
            <v>450.2788491151655</v>
          </cell>
          <cell r="AI127">
            <v>91524865221.49774</v>
          </cell>
          <cell r="AK127">
            <v>342103128393.55524</v>
          </cell>
          <cell r="AM127">
            <v>28251166038.07276</v>
          </cell>
          <cell r="AT127">
            <v>22.772025085691602</v>
          </cell>
          <cell r="AW127">
            <v>106373</v>
          </cell>
          <cell r="AX127">
            <v>246834</v>
          </cell>
          <cell r="AZ127">
            <v>32513</v>
          </cell>
          <cell r="BP127">
            <v>381.39278355162475</v>
          </cell>
        </row>
        <row r="128">
          <cell r="G128">
            <v>86.38213499999999</v>
          </cell>
          <cell r="K128">
            <v>158189</v>
          </cell>
          <cell r="L128">
            <v>174278</v>
          </cell>
          <cell r="M128">
            <v>27529.126609734558</v>
          </cell>
          <cell r="N128">
            <v>48180.22238892912</v>
          </cell>
          <cell r="O128">
            <v>46195.5</v>
          </cell>
          <cell r="P128">
            <v>62129.4</v>
          </cell>
          <cell r="S128">
            <v>30.954928263514404</v>
          </cell>
          <cell r="T128">
            <v>54.0436539207752</v>
          </cell>
          <cell r="V128">
            <v>99.92697726975372</v>
          </cell>
          <cell r="AA128">
            <v>574.165</v>
          </cell>
          <cell r="AF128">
            <v>510.23343572552886</v>
          </cell>
          <cell r="AI128">
            <v>90639691362.80135</v>
          </cell>
          <cell r="AK128">
            <v>356344508938.3757</v>
          </cell>
          <cell r="AM128">
            <v>28605741571.14931</v>
          </cell>
          <cell r="AT128">
            <v>26.303634727443114</v>
          </cell>
          <cell r="AW128">
            <v>122080</v>
          </cell>
          <cell r="AX128">
            <v>305019</v>
          </cell>
          <cell r="AZ128">
            <v>38116</v>
          </cell>
          <cell r="BP128">
            <v>387.8915080347092</v>
          </cell>
        </row>
        <row r="129">
          <cell r="G129">
            <v>87.971102</v>
          </cell>
          <cell r="K129">
            <v>183876</v>
          </cell>
          <cell r="L129">
            <v>186644</v>
          </cell>
          <cell r="M129">
            <v>30002.84178227418</v>
          </cell>
          <cell r="N129">
            <v>49054.28738426073</v>
          </cell>
          <cell r="O129">
            <v>51886</v>
          </cell>
          <cell r="P129">
            <v>65366.6</v>
          </cell>
          <cell r="S129">
            <v>36.23761048024319</v>
          </cell>
          <cell r="T129">
            <v>54.1175831439877</v>
          </cell>
          <cell r="V129">
            <v>92.51029863116331</v>
          </cell>
          <cell r="AA129">
            <v>540.104</v>
          </cell>
          <cell r="AF129">
            <v>506.0037115777494</v>
          </cell>
          <cell r="AI129">
            <v>93428045864.88156</v>
          </cell>
          <cell r="AK129">
            <v>353941221260.1772</v>
          </cell>
          <cell r="AM129">
            <v>29133357759.45422</v>
          </cell>
          <cell r="AT129">
            <v>28.868641705055694</v>
          </cell>
          <cell r="AW129">
            <v>143900</v>
          </cell>
          <cell r="AX129">
            <v>356566</v>
          </cell>
          <cell r="AZ129">
            <v>43351</v>
          </cell>
          <cell r="BP129">
            <v>383.8898667484438</v>
          </cell>
        </row>
        <row r="130">
          <cell r="G130">
            <v>89.559574</v>
          </cell>
          <cell r="K130">
            <v>217249</v>
          </cell>
          <cell r="L130">
            <v>211434</v>
          </cell>
          <cell r="M130">
            <v>34317.83758701887</v>
          </cell>
          <cell r="N130">
            <v>58361.69126674136</v>
          </cell>
          <cell r="O130">
            <v>60882.2</v>
          </cell>
          <cell r="P130">
            <v>79345.9</v>
          </cell>
          <cell r="S130">
            <v>39.29348603309723</v>
          </cell>
          <cell r="T130">
            <v>63.54045612577644</v>
          </cell>
          <cell r="V130">
            <v>94.91098342930862</v>
          </cell>
          <cell r="AA130">
            <v>592.3065081521521</v>
          </cell>
          <cell r="AF130">
            <v>558.2438067540471</v>
          </cell>
          <cell r="AI130">
            <v>93596334591.69191</v>
          </cell>
          <cell r="AK130">
            <v>368356728629.7972</v>
          </cell>
          <cell r="AM130">
            <v>29872072537.12783</v>
          </cell>
          <cell r="AT130">
            <v>30.879567237997</v>
          </cell>
          <cell r="AW130">
            <v>145115</v>
          </cell>
          <cell r="AX130">
            <v>428265</v>
          </cell>
          <cell r="AZ130">
            <v>52035</v>
          </cell>
          <cell r="BP130">
            <v>373.78431043490315</v>
          </cell>
        </row>
        <row r="131">
          <cell r="G131">
            <v>91.14262</v>
          </cell>
          <cell r="K131">
            <v>285147</v>
          </cell>
          <cell r="L131">
            <v>278626</v>
          </cell>
          <cell r="M131">
            <v>46864.117313345705</v>
          </cell>
          <cell r="N131">
            <v>44893.177576360635</v>
          </cell>
          <cell r="O131">
            <v>79541.6</v>
          </cell>
          <cell r="P131">
            <v>72453</v>
          </cell>
          <cell r="S131">
            <v>46.67420958028258</v>
          </cell>
          <cell r="T131">
            <v>47.334714841035</v>
          </cell>
          <cell r="V131">
            <v>100</v>
          </cell>
          <cell r="AA131">
            <v>376.94596180976197</v>
          </cell>
          <cell r="AF131">
            <v>364.0991847499998</v>
          </cell>
          <cell r="AI131">
            <v>95311003648</v>
          </cell>
          <cell r="AK131">
            <v>350155571200</v>
          </cell>
          <cell r="AM131">
            <v>29071540224</v>
          </cell>
          <cell r="AT131">
            <v>41.68719189480647</v>
          </cell>
          <cell r="AW131">
            <v>148534</v>
          </cell>
          <cell r="AX131">
            <v>564692</v>
          </cell>
          <cell r="AZ131">
            <v>60839</v>
          </cell>
          <cell r="BP131">
            <v>242.05290969875986</v>
          </cell>
        </row>
        <row r="132">
          <cell r="G132">
            <v>92.718475</v>
          </cell>
          <cell r="K132">
            <v>382499</v>
          </cell>
          <cell r="L132">
            <v>379573</v>
          </cell>
          <cell r="M132">
            <v>59084</v>
          </cell>
          <cell r="N132">
            <v>58961</v>
          </cell>
          <cell r="O132">
            <v>95999.7</v>
          </cell>
          <cell r="P132">
            <v>89468.8</v>
          </cell>
          <cell r="S132">
            <v>56.66414356446035</v>
          </cell>
          <cell r="T132">
            <v>60.092318715509734</v>
          </cell>
          <cell r="V132">
            <v>100.72339162699109</v>
          </cell>
          <cell r="AA132">
            <v>463.8278276158211</v>
          </cell>
          <cell r="AF132">
            <v>457.55264657031694</v>
          </cell>
          <cell r="AI132">
            <v>98928948093.00288</v>
          </cell>
          <cell r="AK132">
            <v>388087296488.5002</v>
          </cell>
          <cell r="AM132">
            <v>31428440193.287506</v>
          </cell>
          <cell r="AT132">
            <v>56.01827223293623</v>
          </cell>
          <cell r="AW132">
            <v>206070</v>
          </cell>
          <cell r="AX132">
            <v>717222</v>
          </cell>
          <cell r="AZ132">
            <v>74338</v>
          </cell>
          <cell r="BP132">
            <v>162.30719173832853</v>
          </cell>
        </row>
        <row r="133">
          <cell r="G133">
            <v>94.286951</v>
          </cell>
          <cell r="K133">
            <v>505902</v>
          </cell>
          <cell r="L133">
            <v>459047</v>
          </cell>
          <cell r="M133">
            <v>65265.8</v>
          </cell>
          <cell r="N133">
            <v>73475</v>
          </cell>
          <cell r="O133">
            <v>110431.3</v>
          </cell>
          <cell r="P133">
            <v>109808</v>
          </cell>
          <cell r="S133">
            <v>70.21423941967176</v>
          </cell>
          <cell r="T133">
            <v>74.44495817686656</v>
          </cell>
          <cell r="V133">
            <v>91.42799760993452</v>
          </cell>
          <cell r="AA133">
            <v>621.7640421192332</v>
          </cell>
          <cell r="AF133">
            <v>571.1959889895921</v>
          </cell>
          <cell r="AI133">
            <v>99085972655.06363</v>
          </cell>
          <cell r="AK133">
            <v>426648662687.9954</v>
          </cell>
          <cell r="AM133">
            <v>32833853274.031433</v>
          </cell>
          <cell r="AT133">
            <v>67.5728723762737</v>
          </cell>
          <cell r="AW133">
            <v>267210.6317632511</v>
          </cell>
          <cell r="AX133">
            <v>1124959.3588154512</v>
          </cell>
          <cell r="AZ133">
            <v>94184.629</v>
          </cell>
          <cell r="BP133">
            <v>133.77449905478</v>
          </cell>
        </row>
        <row r="134">
          <cell r="G134">
            <v>95.84642199999999</v>
          </cell>
          <cell r="K134">
            <v>556079</v>
          </cell>
          <cell r="L134">
            <v>488959</v>
          </cell>
          <cell r="M134">
            <v>64376.4</v>
          </cell>
          <cell r="N134">
            <v>82816.3</v>
          </cell>
          <cell r="O134">
            <v>117459.6</v>
          </cell>
          <cell r="P134">
            <v>125373.1</v>
          </cell>
          <cell r="S134">
            <v>78.35583957694654</v>
          </cell>
          <cell r="T134">
            <v>84.47742145615099</v>
          </cell>
          <cell r="V134">
            <v>83.3777709075698</v>
          </cell>
          <cell r="AA134">
            <v>726.1810900909162</v>
          </cell>
          <cell r="AF134">
            <v>631.2307097999305</v>
          </cell>
          <cell r="AI134">
            <v>102083787985.2025</v>
          </cell>
          <cell r="AK134">
            <v>458077262587.55804</v>
          </cell>
          <cell r="AM134">
            <v>33732934350.563705</v>
          </cell>
          <cell r="AT134">
            <v>78.33587613279244</v>
          </cell>
          <cell r="AW134">
            <v>323912.0077597</v>
          </cell>
          <cell r="AX134">
            <v>1321252.3402244</v>
          </cell>
          <cell r="AZ134">
            <v>115916.754</v>
          </cell>
          <cell r="BP134">
            <v>118.66013198161649</v>
          </cell>
        </row>
        <row r="135">
          <cell r="G135">
            <v>97.395457</v>
          </cell>
          <cell r="K135">
            <v>689921</v>
          </cell>
          <cell r="L135">
            <v>620135</v>
          </cell>
          <cell r="M135">
            <v>72954.2</v>
          </cell>
          <cell r="N135">
            <v>91654.5</v>
          </cell>
          <cell r="O135">
            <v>136391.1</v>
          </cell>
          <cell r="P135">
            <v>141974.8</v>
          </cell>
          <cell r="S135">
            <v>87.53836202825741</v>
          </cell>
          <cell r="T135">
            <v>94.23621225303245</v>
          </cell>
          <cell r="V135">
            <v>86.43567795362598</v>
          </cell>
          <cell r="AA135">
            <v>801.063201202509</v>
          </cell>
          <cell r="AF135">
            <v>652.9233845624808</v>
          </cell>
          <cell r="AI135">
            <v>103611398215.86984</v>
          </cell>
          <cell r="AK135">
            <v>477370535868.8383</v>
          </cell>
          <cell r="AM135">
            <v>33028458868.604893</v>
          </cell>
          <cell r="AT135">
            <v>91.32835519512976</v>
          </cell>
          <cell r="AW135">
            <v>407601.34689164</v>
          </cell>
          <cell r="AX135">
            <v>1568959.7352034398</v>
          </cell>
          <cell r="AZ135">
            <v>164158.25</v>
          </cell>
          <cell r="BP135">
            <v>103.32657051714106</v>
          </cell>
        </row>
        <row r="136">
          <cell r="G136">
            <v>98.932608</v>
          </cell>
          <cell r="K136">
            <v>848502</v>
          </cell>
          <cell r="L136">
            <v>791040</v>
          </cell>
          <cell r="M136">
            <v>86987.406</v>
          </cell>
          <cell r="N136">
            <v>112748.988</v>
          </cell>
          <cell r="O136">
            <v>166367.5</v>
          </cell>
          <cell r="P136">
            <v>174500.5</v>
          </cell>
          <cell r="S136">
            <v>104.74600801376192</v>
          </cell>
          <cell r="T136">
            <v>112.74898689821428</v>
          </cell>
          <cell r="V136">
            <v>85.50642083936228</v>
          </cell>
          <cell r="AA136">
            <v>928.7174511285284</v>
          </cell>
          <cell r="AF136">
            <v>727.0860054796055</v>
          </cell>
          <cell r="AI136">
            <v>104012539335.29358</v>
          </cell>
          <cell r="AK136">
            <v>510297486021.714</v>
          </cell>
          <cell r="AM136">
            <v>34287684708.209663</v>
          </cell>
          <cell r="AT136">
            <v>100</v>
          </cell>
          <cell r="AW136">
            <v>465485.33343229</v>
          </cell>
          <cell r="AX136">
            <v>1498553.75131849</v>
          </cell>
          <cell r="AZ136">
            <v>181938.429</v>
          </cell>
          <cell r="BP136">
            <v>100</v>
          </cell>
        </row>
        <row r="137">
          <cell r="G137">
            <v>100.456335</v>
          </cell>
          <cell r="K137">
            <v>897049</v>
          </cell>
          <cell r="L137">
            <v>859998</v>
          </cell>
          <cell r="M137">
            <v>81561.9</v>
          </cell>
          <cell r="N137">
            <v>110798</v>
          </cell>
          <cell r="O137">
            <v>158546.8</v>
          </cell>
          <cell r="P137">
            <v>168276</v>
          </cell>
          <cell r="S137">
            <v>107.66437317738962</v>
          </cell>
          <cell r="T137">
            <v>110.16584501720297</v>
          </cell>
          <cell r="V137">
            <v>79.63308213057265</v>
          </cell>
          <cell r="AA137">
            <v>868.8587515284879</v>
          </cell>
          <cell r="AF137">
            <v>703.2061107610273</v>
          </cell>
          <cell r="AI137">
            <v>110343599978.20346</v>
          </cell>
          <cell r="AK137">
            <v>491350304306.5025</v>
          </cell>
          <cell r="AM137">
            <v>34566766438.56353</v>
          </cell>
          <cell r="AT137">
            <v>106.36250034835956</v>
          </cell>
          <cell r="AW137">
            <v>527512.72503726</v>
          </cell>
          <cell r="AX137">
            <v>1685418.8961737598</v>
          </cell>
          <cell r="AZ137">
            <v>198848.824</v>
          </cell>
          <cell r="BP137">
            <v>100.33922631346441</v>
          </cell>
        </row>
        <row r="138">
          <cell r="G138">
            <v>101.965014</v>
          </cell>
          <cell r="K138">
            <v>1009733</v>
          </cell>
          <cell r="L138">
            <v>875710</v>
          </cell>
          <cell r="M138">
            <v>82641.197</v>
          </cell>
          <cell r="N138">
            <v>109382.769</v>
          </cell>
          <cell r="O138">
            <v>160681.821</v>
          </cell>
          <cell r="P138">
            <v>168678.764</v>
          </cell>
          <cell r="S138">
            <v>104.30355831605658</v>
          </cell>
          <cell r="T138">
            <v>109.18007040600637</v>
          </cell>
          <cell r="V138">
            <v>83.02658457921169</v>
          </cell>
          <cell r="AA138">
            <v>833.8797865964486</v>
          </cell>
          <cell r="AF138">
            <v>692.7194006240003</v>
          </cell>
          <cell r="AI138">
            <v>110674629567.50354</v>
          </cell>
          <cell r="AK138">
            <v>487910851279.88324</v>
          </cell>
          <cell r="AM138">
            <v>34705033812.59806</v>
          </cell>
          <cell r="AT138">
            <v>111.71369296814984</v>
          </cell>
          <cell r="AW138">
            <v>596745.74789151</v>
          </cell>
          <cell r="AX138">
            <v>1835450.63951731</v>
          </cell>
          <cell r="AZ138">
            <v>232081.897</v>
          </cell>
          <cell r="BP138">
            <v>97.31027589918706</v>
          </cell>
        </row>
        <row r="139">
          <cell r="G139">
            <v>103.457031</v>
          </cell>
          <cell r="K139">
            <v>1118033</v>
          </cell>
          <cell r="L139">
            <v>1049198</v>
          </cell>
          <cell r="M139">
            <v>87560.6</v>
          </cell>
          <cell r="N139">
            <v>111933.2</v>
          </cell>
          <cell r="O139">
            <v>165395.6</v>
          </cell>
          <cell r="P139">
            <v>170489.62399999998</v>
          </cell>
          <cell r="S139">
            <v>101.844117501353</v>
          </cell>
          <cell r="T139">
            <v>108.67312470719017</v>
          </cell>
          <cell r="V139">
            <v>86.51018184346118</v>
          </cell>
          <cell r="AA139">
            <v>816.639961853889</v>
          </cell>
          <cell r="AF139">
            <v>636.519698402052</v>
          </cell>
          <cell r="AI139">
            <v>114990941699.7247</v>
          </cell>
          <cell r="AK139">
            <v>481668838174.3757</v>
          </cell>
          <cell r="AM139">
            <v>35989120254.50436</v>
          </cell>
          <cell r="AT139">
            <v>116.79458580450611</v>
          </cell>
          <cell r="AW139">
            <v>679295.0890859299</v>
          </cell>
          <cell r="AX139">
            <v>1966900.6590699297</v>
          </cell>
          <cell r="AZ139">
            <v>263387.0890859299</v>
          </cell>
          <cell r="BP139">
            <v>94.33426841266049</v>
          </cell>
        </row>
        <row r="140">
          <cell r="K140">
            <v>1250550</v>
          </cell>
          <cell r="L140">
            <v>1171698</v>
          </cell>
          <cell r="M140">
            <v>101252.3</v>
          </cell>
          <cell r="N140">
            <v>128723.2</v>
          </cell>
          <cell r="O140">
            <v>189083.5</v>
          </cell>
          <cell r="P140">
            <v>197347.3</v>
          </cell>
          <cell r="S140">
            <v>106.17229273957595</v>
          </cell>
          <cell r="T140">
            <v>112.97158211280932</v>
          </cell>
          <cell r="V140">
            <v>86.53711477896948</v>
          </cell>
          <cell r="AA140">
            <v>894.2694679413684</v>
          </cell>
          <cell r="AF140">
            <v>668.3043932000236</v>
          </cell>
          <cell r="AI140">
            <v>119561160982.30736</v>
          </cell>
          <cell r="AK140">
            <v>499731799930.9213</v>
          </cell>
          <cell r="AM140">
            <v>36888726654.8298</v>
          </cell>
          <cell r="AT140">
            <v>122.2702463658082</v>
          </cell>
          <cell r="AW140">
            <v>736144.67199109</v>
          </cell>
          <cell r="AX140">
            <v>2163703.69904302</v>
          </cell>
          <cell r="AZ140">
            <v>300949.67199109</v>
          </cell>
          <cell r="BP140">
            <v>90.12822274873281</v>
          </cell>
        </row>
      </sheetData>
      <sheetData sheetId="3">
        <row r="18">
          <cell r="D18">
            <v>406000000</v>
          </cell>
        </row>
        <row r="19">
          <cell r="D19">
            <v>378000000</v>
          </cell>
        </row>
        <row r="20">
          <cell r="D20">
            <v>478000000</v>
          </cell>
        </row>
        <row r="21">
          <cell r="D21">
            <v>495000000</v>
          </cell>
        </row>
        <row r="22">
          <cell r="D22">
            <v>508000000</v>
          </cell>
        </row>
        <row r="23">
          <cell r="D23">
            <v>188000000</v>
          </cell>
        </row>
        <row r="24">
          <cell r="D24">
            <v>187000000</v>
          </cell>
        </row>
        <row r="25">
          <cell r="D25">
            <v>218000000</v>
          </cell>
        </row>
        <row r="26">
          <cell r="D26">
            <v>266000000</v>
          </cell>
        </row>
        <row r="27">
          <cell r="D27">
            <v>301000000</v>
          </cell>
        </row>
        <row r="28">
          <cell r="D28">
            <v>359000000</v>
          </cell>
        </row>
        <row r="29">
          <cell r="D29">
            <v>442000000</v>
          </cell>
        </row>
        <row r="30">
          <cell r="D30">
            <v>472000000</v>
          </cell>
        </row>
        <row r="31">
          <cell r="D31">
            <v>598000000</v>
          </cell>
        </row>
        <row r="32">
          <cell r="D32">
            <v>661000000</v>
          </cell>
        </row>
        <row r="33">
          <cell r="D33">
            <v>797000000</v>
          </cell>
        </row>
        <row r="34">
          <cell r="D34">
            <v>1021000000</v>
          </cell>
        </row>
        <row r="35">
          <cell r="D35">
            <v>1478000000</v>
          </cell>
        </row>
        <row r="36">
          <cell r="D36">
            <v>1768000000</v>
          </cell>
        </row>
        <row r="37">
          <cell r="D37">
            <v>1658000000</v>
          </cell>
        </row>
        <row r="38">
          <cell r="D38">
            <v>1729000000</v>
          </cell>
        </row>
        <row r="39">
          <cell r="D39">
            <v>1754000000</v>
          </cell>
          <cell r="K39">
            <v>0.11764705882352941</v>
          </cell>
        </row>
        <row r="40">
          <cell r="D40">
            <v>2118000000</v>
          </cell>
          <cell r="K40">
            <v>0.0625</v>
          </cell>
        </row>
      </sheetData>
      <sheetData sheetId="4">
        <row r="14">
          <cell r="K14">
            <v>5.719823302506517</v>
          </cell>
        </row>
        <row r="15">
          <cell r="K15">
            <v>5.761701845083111</v>
          </cell>
        </row>
        <row r="16">
          <cell r="K16">
            <v>5.803887007678468</v>
          </cell>
        </row>
        <row r="17">
          <cell r="K17">
            <v>5.846381035256959</v>
          </cell>
        </row>
        <row r="18">
          <cell r="K18">
            <v>5.889186189219794</v>
          </cell>
        </row>
        <row r="19">
          <cell r="K19">
            <v>5.932304747525373</v>
          </cell>
        </row>
        <row r="20">
          <cell r="K20">
            <v>5.669228463866267</v>
          </cell>
        </row>
        <row r="21">
          <cell r="K21">
            <v>5.417818662960385</v>
          </cell>
        </row>
        <row r="22">
          <cell r="K22">
            <v>5.177557978445631</v>
          </cell>
        </row>
        <row r="23">
          <cell r="K23">
            <v>4.947951987288952</v>
          </cell>
        </row>
        <row r="24">
          <cell r="K24">
            <v>4.728528192332588</v>
          </cell>
        </row>
        <row r="25">
          <cell r="K25">
            <v>6.5148800627636145</v>
          </cell>
        </row>
        <row r="26">
          <cell r="K26">
            <v>6.8814976345022885</v>
          </cell>
        </row>
        <row r="27">
          <cell r="K27">
            <v>7.268746199077774</v>
          </cell>
        </row>
        <row r="28">
          <cell r="K28">
            <v>8.320466200922038</v>
          </cell>
        </row>
        <row r="29">
          <cell r="K29">
            <v>7.886005661290559</v>
          </cell>
        </row>
        <row r="30">
          <cell r="K30">
            <v>9.426332334377918</v>
          </cell>
        </row>
        <row r="31">
          <cell r="K31">
            <v>11.07198834497695</v>
          </cell>
        </row>
        <row r="32">
          <cell r="K32">
            <v>11.453784215852592</v>
          </cell>
        </row>
        <row r="33">
          <cell r="K33">
            <v>11.427405926266335</v>
          </cell>
        </row>
        <row r="34">
          <cell r="K34">
            <v>12.572793538893263</v>
          </cell>
        </row>
        <row r="35">
          <cell r="K35">
            <v>12.967824509770372</v>
          </cell>
        </row>
        <row r="36">
          <cell r="K36">
            <v>13.16524808479225</v>
          </cell>
        </row>
        <row r="37">
          <cell r="K37">
            <v>12.928303030599325</v>
          </cell>
        </row>
        <row r="38">
          <cell r="K38">
            <v>15.008419580829836</v>
          </cell>
        </row>
        <row r="39">
          <cell r="K39">
            <v>15.416501830875056</v>
          </cell>
        </row>
        <row r="40">
          <cell r="K40">
            <v>16.667218781013656</v>
          </cell>
        </row>
        <row r="41">
          <cell r="K41">
            <v>17.562518149862868</v>
          </cell>
        </row>
        <row r="42">
          <cell r="K42">
            <v>19.273982018802524</v>
          </cell>
        </row>
        <row r="43">
          <cell r="K43">
            <v>18.944850816682717</v>
          </cell>
        </row>
        <row r="44">
          <cell r="K44">
            <v>17.259673326912644</v>
          </cell>
        </row>
        <row r="45">
          <cell r="K45">
            <v>18.23392374368727</v>
          </cell>
        </row>
        <row r="46">
          <cell r="K46">
            <v>18.8</v>
          </cell>
        </row>
        <row r="47">
          <cell r="K47">
            <v>17.8</v>
          </cell>
        </row>
        <row r="48">
          <cell r="K48">
            <v>14.5</v>
          </cell>
        </row>
        <row r="49">
          <cell r="K49">
            <v>16.7</v>
          </cell>
        </row>
        <row r="50">
          <cell r="K50">
            <v>12.5</v>
          </cell>
        </row>
        <row r="51">
          <cell r="K51">
            <v>15</v>
          </cell>
        </row>
        <row r="52">
          <cell r="K52">
            <v>13.8</v>
          </cell>
        </row>
        <row r="53">
          <cell r="K53">
            <v>12.5</v>
          </cell>
        </row>
        <row r="54">
          <cell r="K54">
            <v>11.9</v>
          </cell>
        </row>
        <row r="55">
          <cell r="K55">
            <v>15.1</v>
          </cell>
        </row>
        <row r="56">
          <cell r="K56">
            <v>14.6</v>
          </cell>
        </row>
        <row r="57">
          <cell r="K57">
            <v>14.4</v>
          </cell>
        </row>
      </sheetData>
      <sheetData sheetId="5">
        <row r="14">
          <cell r="E14">
            <v>2054.5697779791567</v>
          </cell>
        </row>
        <row r="15">
          <cell r="E15">
            <v>2477.614635251472</v>
          </cell>
        </row>
        <row r="16">
          <cell r="E16">
            <v>2798.604440416855</v>
          </cell>
        </row>
        <row r="17">
          <cell r="E17">
            <v>3049.7195287720883</v>
          </cell>
        </row>
        <row r="18">
          <cell r="E18">
            <v>3357.782963298595</v>
          </cell>
        </row>
        <row r="19">
          <cell r="E19">
            <v>3768.3534209333934</v>
          </cell>
        </row>
        <row r="20">
          <cell r="E20">
            <v>4014.76801087449</v>
          </cell>
        </row>
        <row r="21">
          <cell r="E21">
            <v>4029.502265518803</v>
          </cell>
        </row>
        <row r="22">
          <cell r="E22">
            <v>4107.783642954236</v>
          </cell>
        </row>
        <row r="23">
          <cell r="E23">
            <v>3863.8096964204797</v>
          </cell>
        </row>
        <row r="24">
          <cell r="E24">
            <v>3792.6694608065245</v>
          </cell>
        </row>
        <row r="25">
          <cell r="E25">
            <v>4058.7899864068863</v>
          </cell>
        </row>
        <row r="26">
          <cell r="E26">
            <v>4524.5009062075205</v>
          </cell>
        </row>
        <row r="27">
          <cell r="E27">
            <v>4956.404395106479</v>
          </cell>
        </row>
        <row r="28">
          <cell r="E28">
            <v>5020.132306298142</v>
          </cell>
        </row>
        <row r="29">
          <cell r="E29">
            <v>5158.073855913003</v>
          </cell>
        </row>
        <row r="30">
          <cell r="E30">
            <v>5538.181468056185</v>
          </cell>
        </row>
        <row r="31">
          <cell r="E31">
            <v>5985</v>
          </cell>
        </row>
        <row r="32">
          <cell r="E32">
            <v>5995</v>
          </cell>
        </row>
        <row r="33">
          <cell r="E33">
            <v>6335</v>
          </cell>
        </row>
        <row r="34">
          <cell r="E34">
            <v>6729</v>
          </cell>
        </row>
        <row r="35">
          <cell r="E35">
            <v>6013</v>
          </cell>
        </row>
        <row r="36">
          <cell r="E36">
            <v>5937</v>
          </cell>
        </row>
        <row r="37">
          <cell r="E37">
            <v>6188</v>
          </cell>
        </row>
        <row r="38">
          <cell r="E38">
            <v>5917</v>
          </cell>
        </row>
        <row r="39">
          <cell r="E39">
            <v>6402</v>
          </cell>
        </row>
        <row r="40">
          <cell r="E40">
            <v>6468</v>
          </cell>
        </row>
        <row r="41">
          <cell r="E41">
            <v>7218</v>
          </cell>
        </row>
        <row r="42">
          <cell r="E42">
            <v>7019</v>
          </cell>
        </row>
        <row r="43">
          <cell r="E43">
            <v>7525</v>
          </cell>
        </row>
        <row r="44">
          <cell r="E44">
            <v>7532</v>
          </cell>
        </row>
        <row r="45">
          <cell r="E45">
            <v>7547</v>
          </cell>
        </row>
        <row r="46">
          <cell r="E46">
            <v>7845</v>
          </cell>
          <cell r="AO46">
            <v>148.19762844299788</v>
          </cell>
        </row>
        <row r="47">
          <cell r="AO47">
            <v>124.7174254397289</v>
          </cell>
        </row>
        <row r="48">
          <cell r="AO48">
            <v>114.91800209035172</v>
          </cell>
        </row>
        <row r="49">
          <cell r="AO49">
            <v>102.62959083932377</v>
          </cell>
        </row>
        <row r="50">
          <cell r="AO50">
            <v>115.49079984962013</v>
          </cell>
        </row>
        <row r="51">
          <cell r="AO51">
            <v>87.1436725838906</v>
          </cell>
        </row>
        <row r="52">
          <cell r="AO52">
            <v>91.38194072384822</v>
          </cell>
        </row>
        <row r="53">
          <cell r="AO53">
            <v>84.58509568204808</v>
          </cell>
        </row>
        <row r="54">
          <cell r="AO54">
            <v>88.90599929715634</v>
          </cell>
        </row>
        <row r="55">
          <cell r="AO55">
            <v>97.10167706305351</v>
          </cell>
        </row>
        <row r="56">
          <cell r="AO56">
            <v>113.75248389451167</v>
          </cell>
        </row>
        <row r="57">
          <cell r="AO57">
            <v>123.4535161807604</v>
          </cell>
        </row>
      </sheetData>
      <sheetData sheetId="6">
        <row r="7">
          <cell r="BB7">
            <v>46.23493622706433</v>
          </cell>
        </row>
        <row r="8">
          <cell r="BB8">
            <v>35.311300736316475</v>
          </cell>
        </row>
        <row r="9">
          <cell r="BB9">
            <v>24.013044881284443</v>
          </cell>
        </row>
        <row r="10">
          <cell r="BB10">
            <v>24.022078084667612</v>
          </cell>
        </row>
        <row r="11">
          <cell r="BB11">
            <v>24.621498736819028</v>
          </cell>
        </row>
        <row r="12">
          <cell r="BB12">
            <v>25.827190348376735</v>
          </cell>
        </row>
        <row r="13">
          <cell r="BB13">
            <v>28.62938381956111</v>
          </cell>
        </row>
        <row r="14">
          <cell r="BB14">
            <v>30.746523093093323</v>
          </cell>
        </row>
        <row r="15">
          <cell r="BB15">
            <v>32.54343127682088</v>
          </cell>
        </row>
        <row r="16">
          <cell r="BB16">
            <v>35.40648456426373</v>
          </cell>
        </row>
        <row r="17">
          <cell r="BB17">
            <v>36.270907395410234</v>
          </cell>
        </row>
        <row r="18">
          <cell r="BB18">
            <v>36.08456888936472</v>
          </cell>
        </row>
        <row r="19">
          <cell r="BB19">
            <v>37.741684218036</v>
          </cell>
        </row>
        <row r="20">
          <cell r="BB20">
            <v>39.779388137340256</v>
          </cell>
        </row>
        <row r="21">
          <cell r="BB21">
            <v>40.68872668213069</v>
          </cell>
        </row>
        <row r="22">
          <cell r="BB22">
            <v>42.839665899334015</v>
          </cell>
        </row>
        <row r="23">
          <cell r="BB23">
            <v>45.78324420122394</v>
          </cell>
        </row>
        <row r="24">
          <cell r="BB24">
            <v>47.86096861158612</v>
          </cell>
        </row>
        <row r="25">
          <cell r="BB25">
            <v>47.75727872316088</v>
          </cell>
        </row>
        <row r="26">
          <cell r="BB26">
            <v>48.402037639123684</v>
          </cell>
        </row>
        <row r="27">
          <cell r="BB27">
            <v>53.32372125741794</v>
          </cell>
        </row>
        <row r="28">
          <cell r="BB28">
            <v>58.66786726531744</v>
          </cell>
        </row>
        <row r="29">
          <cell r="BB29">
            <v>67.35318334376815</v>
          </cell>
        </row>
        <row r="30">
          <cell r="BB30">
            <v>70.64579894842913</v>
          </cell>
        </row>
        <row r="31">
          <cell r="BB31">
            <v>77.07668593337559</v>
          </cell>
        </row>
        <row r="32">
          <cell r="BB32">
            <v>79.81394125714432</v>
          </cell>
        </row>
        <row r="33">
          <cell r="BB33">
            <v>87.95164006408449</v>
          </cell>
        </row>
        <row r="34">
          <cell r="BB34">
            <v>95.46392119643113</v>
          </cell>
        </row>
        <row r="35">
          <cell r="BB35">
            <v>100.63419212787302</v>
          </cell>
        </row>
        <row r="36">
          <cell r="BB36">
            <v>100.00000000000003</v>
          </cell>
        </row>
        <row r="37">
          <cell r="BB37">
            <v>113.95270672222523</v>
          </cell>
        </row>
        <row r="38">
          <cell r="BB38">
            <v>124.37604879012882</v>
          </cell>
        </row>
        <row r="39">
          <cell r="BB39">
            <v>133.38057038868308</v>
          </cell>
        </row>
        <row r="40">
          <cell r="BB40">
            <v>141.80119003088961</v>
          </cell>
        </row>
        <row r="41">
          <cell r="BB41">
            <v>143.81327706284</v>
          </cell>
        </row>
        <row r="42">
          <cell r="BB42">
            <v>133.1912834719482</v>
          </cell>
        </row>
        <row r="43">
          <cell r="BB43">
            <v>141.35139633723276</v>
          </cell>
        </row>
        <row r="44">
          <cell r="BB44">
            <v>168.24099125938662</v>
          </cell>
        </row>
        <row r="45">
          <cell r="BB45">
            <v>168.0670731039998</v>
          </cell>
        </row>
        <row r="46">
          <cell r="BB46">
            <v>173.42302370707748</v>
          </cell>
        </row>
        <row r="47">
          <cell r="BB47">
            <v>210.74474310113604</v>
          </cell>
        </row>
        <row r="48">
          <cell r="BB48">
            <v>219.03448596169244</v>
          </cell>
        </row>
        <row r="49">
          <cell r="BB49">
            <v>214.82562282965708</v>
          </cell>
        </row>
        <row r="50">
          <cell r="BB50">
            <v>159.99432775274852</v>
          </cell>
        </row>
        <row r="51">
          <cell r="BB51">
            <v>197.42748104813342</v>
          </cell>
        </row>
        <row r="52">
          <cell r="BB52">
            <v>221.83684527269713</v>
          </cell>
        </row>
        <row r="53">
          <cell r="BB53">
            <v>324.6185093759219</v>
          </cell>
        </row>
        <row r="54">
          <cell r="BB54">
            <v>400.65088707413895</v>
          </cell>
        </row>
        <row r="55">
          <cell r="BB55">
            <v>477.67021597128604</v>
          </cell>
        </row>
        <row r="56">
          <cell r="BB56">
            <v>758.5184716128745</v>
          </cell>
        </row>
        <row r="57">
          <cell r="BB57">
            <v>875.6089095784085</v>
          </cell>
        </row>
      </sheetData>
      <sheetData sheetId="7">
        <row r="9">
          <cell r="I9">
            <v>0.013561955668684688</v>
          </cell>
        </row>
        <row r="10">
          <cell r="I10">
            <v>0.011030390610530212</v>
          </cell>
        </row>
        <row r="11">
          <cell r="I11">
            <v>0.01238658617739868</v>
          </cell>
        </row>
        <row r="12">
          <cell r="I12">
            <v>0.011934520988442526</v>
          </cell>
        </row>
        <row r="13">
          <cell r="I13">
            <v>0.01428525997101454</v>
          </cell>
        </row>
        <row r="14">
          <cell r="I14">
            <v>0.015279803386718081</v>
          </cell>
        </row>
        <row r="15">
          <cell r="I15">
            <v>0.027214324375160606</v>
          </cell>
        </row>
        <row r="16">
          <cell r="I16">
            <v>0.03291034575600817</v>
          </cell>
        </row>
        <row r="17">
          <cell r="I17">
            <v>0.05081212723867196</v>
          </cell>
        </row>
        <row r="18">
          <cell r="I18">
            <v>0.09972558068372805</v>
          </cell>
        </row>
        <row r="19">
          <cell r="I19">
            <v>0.1837192927917819</v>
          </cell>
        </row>
        <row r="20">
          <cell r="I20">
            <v>0.1660887504224918</v>
          </cell>
        </row>
        <row r="21">
          <cell r="I21">
            <v>0.188297921597645</v>
          </cell>
        </row>
        <row r="22">
          <cell r="I22">
            <v>0.1760189072842754</v>
          </cell>
        </row>
        <row r="23">
          <cell r="I23">
            <v>0.20667630759439787</v>
          </cell>
        </row>
        <row r="24">
          <cell r="I24">
            <v>0.2925793579336451</v>
          </cell>
        </row>
        <row r="25">
          <cell r="I25">
            <v>0.3376460654391306</v>
          </cell>
        </row>
        <row r="26">
          <cell r="I26">
            <v>0.402949707095122</v>
          </cell>
        </row>
        <row r="27">
          <cell r="I27">
            <v>0.4771222379130605</v>
          </cell>
        </row>
        <row r="28">
          <cell r="I28">
            <v>0.5805281309352532</v>
          </cell>
        </row>
        <row r="29">
          <cell r="I29">
            <v>0.5126010544191386</v>
          </cell>
        </row>
        <row r="30">
          <cell r="I30">
            <v>0.509421326492637</v>
          </cell>
        </row>
        <row r="31">
          <cell r="I31">
            <v>0.566792600733454</v>
          </cell>
        </row>
        <row r="32">
          <cell r="I32">
            <v>0.6529101311904196</v>
          </cell>
        </row>
        <row r="33">
          <cell r="I33">
            <v>0.7288826622668811</v>
          </cell>
        </row>
        <row r="34">
          <cell r="I34">
            <v>0.8311775476140152</v>
          </cell>
        </row>
        <row r="35">
          <cell r="I35">
            <v>0.9966043962409977</v>
          </cell>
        </row>
        <row r="36">
          <cell r="I36">
            <v>1.1250996187677793</v>
          </cell>
        </row>
        <row r="37">
          <cell r="I37">
            <v>1.1715869382015431</v>
          </cell>
        </row>
        <row r="38">
          <cell r="I38">
            <v>1.4179026814127667</v>
          </cell>
        </row>
        <row r="39">
          <cell r="I39">
            <v>1.5403585962831232</v>
          </cell>
        </row>
        <row r="40">
          <cell r="I40">
            <v>1.6379037087860333</v>
          </cell>
        </row>
        <row r="41">
          <cell r="I41">
            <v>1.7159027092342067</v>
          </cell>
        </row>
        <row r="42">
          <cell r="I42">
            <v>1.8453647143415837</v>
          </cell>
        </row>
        <row r="43">
          <cell r="I43">
            <v>2.0877016779593753</v>
          </cell>
        </row>
        <row r="44">
          <cell r="I44">
            <v>1.9927562831843393</v>
          </cell>
        </row>
        <row r="45">
          <cell r="I45">
            <v>2.107039911897257</v>
          </cell>
        </row>
        <row r="46">
          <cell r="I46">
            <v>2.128935935342726</v>
          </cell>
        </row>
        <row r="47">
          <cell r="I47">
            <v>2.141567686670638</v>
          </cell>
        </row>
        <row r="48">
          <cell r="I48">
            <v>2.383425974333739</v>
          </cell>
        </row>
        <row r="49">
          <cell r="I49">
            <v>2.143676970445738</v>
          </cell>
        </row>
        <row r="50">
          <cell r="I50">
            <v>1.9287245498245673</v>
          </cell>
        </row>
        <row r="51">
          <cell r="I51">
            <v>1.7359383013715306</v>
          </cell>
        </row>
        <row r="52">
          <cell r="I52">
            <v>0.9520630476380193</v>
          </cell>
        </row>
        <row r="53">
          <cell r="I53">
            <v>1.131397033156156</v>
          </cell>
        </row>
        <row r="54">
          <cell r="I54">
            <v>1.3171564325462946</v>
          </cell>
        </row>
        <row r="55">
          <cell r="I55">
            <v>1.6454991241746442</v>
          </cell>
        </row>
        <row r="56">
          <cell r="I56">
            <v>2.058825281074999</v>
          </cell>
        </row>
        <row r="57">
          <cell r="I57">
            <v>2.3056634188704157</v>
          </cell>
        </row>
        <row r="58">
          <cell r="I58">
            <v>2.301393671798434</v>
          </cell>
        </row>
        <row r="59">
          <cell r="I59">
            <v>2.4721835546777235</v>
          </cell>
        </row>
        <row r="60">
          <cell r="I60">
            <v>2.6045457139091734</v>
          </cell>
        </row>
        <row r="61">
          <cell r="I61">
            <v>2.92050699723586</v>
          </cell>
        </row>
        <row r="62">
          <cell r="I62">
            <v>2.933316238451807</v>
          </cell>
        </row>
        <row r="63">
          <cell r="I63">
            <v>3.0443296623233453</v>
          </cell>
        </row>
        <row r="64">
          <cell r="I64">
            <v>3.1809615686267776</v>
          </cell>
        </row>
        <row r="65">
          <cell r="I65">
            <v>4.0221017418072815</v>
          </cell>
        </row>
        <row r="66">
          <cell r="I66">
            <v>3.9836740181594408</v>
          </cell>
        </row>
        <row r="67">
          <cell r="I67">
            <v>3.7531076762723994</v>
          </cell>
        </row>
        <row r="68">
          <cell r="I68">
            <v>3.3987186692978724</v>
          </cell>
        </row>
        <row r="69">
          <cell r="I69">
            <v>2.946125479667754</v>
          </cell>
        </row>
        <row r="70">
          <cell r="I70">
            <v>4.073338706671068</v>
          </cell>
        </row>
        <row r="71">
          <cell r="I71">
            <v>3.8128841352801506</v>
          </cell>
        </row>
        <row r="72">
          <cell r="I72">
            <v>4.1544639010387305</v>
          </cell>
        </row>
        <row r="73">
          <cell r="I73">
            <v>4.525931896301187</v>
          </cell>
        </row>
        <row r="74">
          <cell r="I74">
            <v>4.564359619949027</v>
          </cell>
        </row>
        <row r="75">
          <cell r="I75">
            <v>4.846162926699856</v>
          </cell>
        </row>
        <row r="76">
          <cell r="I76">
            <v>5.068189774442933</v>
          </cell>
        </row>
        <row r="77">
          <cell r="I77">
            <v>5.452467010921335</v>
          </cell>
        </row>
        <row r="78">
          <cell r="I78">
            <v>5.9989946361350635</v>
          </cell>
        </row>
        <row r="79">
          <cell r="I79">
            <v>6.835865062243585</v>
          </cell>
        </row>
        <row r="80">
          <cell r="I80">
            <v>7.314076734305597</v>
          </cell>
        </row>
        <row r="81">
          <cell r="I81">
            <v>7.779479165151662</v>
          </cell>
        </row>
        <row r="82">
          <cell r="I82">
            <v>8.667586556123972</v>
          </cell>
        </row>
        <row r="83">
          <cell r="I83">
            <v>9.389173811288972</v>
          </cell>
        </row>
        <row r="84">
          <cell r="I84">
            <v>10.123570307669919</v>
          </cell>
        </row>
        <row r="85">
          <cell r="I85">
            <v>10.973249974994387</v>
          </cell>
        </row>
        <row r="86">
          <cell r="I86">
            <v>11.647870012367582</v>
          </cell>
        </row>
        <row r="87">
          <cell r="I87">
            <v>12.779352986442879</v>
          </cell>
        </row>
        <row r="88">
          <cell r="I88">
            <v>14.098704831685396</v>
          </cell>
        </row>
        <row r="89">
          <cell r="I89">
            <v>14.52567953888362</v>
          </cell>
        </row>
        <row r="90">
          <cell r="I90">
            <v>15.593116306879184</v>
          </cell>
        </row>
        <row r="91">
          <cell r="I91">
            <v>16.72459928095448</v>
          </cell>
        </row>
        <row r="92">
          <cell r="I92">
            <v>18.517893051187027</v>
          </cell>
        </row>
        <row r="93">
          <cell r="I93">
            <v>19.34622398315158</v>
          </cell>
        </row>
        <row r="94">
          <cell r="I94">
            <v>19.9439885732291</v>
          </cell>
        </row>
        <row r="95">
          <cell r="I95">
            <v>20.563101898666524</v>
          </cell>
        </row>
        <row r="96">
          <cell r="I96">
            <v>21.33165637162333</v>
          </cell>
        </row>
        <row r="97">
          <cell r="I97">
            <v>22.10023454462831</v>
          </cell>
        </row>
        <row r="98">
          <cell r="I98">
            <v>22.984398981157195</v>
          </cell>
        </row>
        <row r="99">
          <cell r="I99">
            <v>24.944431901035095</v>
          </cell>
        </row>
        <row r="100">
          <cell r="I100">
            <v>26.635585799361962</v>
          </cell>
        </row>
        <row r="101">
          <cell r="I101">
            <v>27.13528495081591</v>
          </cell>
        </row>
        <row r="102">
          <cell r="I102">
            <v>29.24931542301072</v>
          </cell>
        </row>
        <row r="103">
          <cell r="I103">
            <v>30.671237902641668</v>
          </cell>
        </row>
        <row r="104">
          <cell r="I104">
            <v>33.74625538895137</v>
          </cell>
        </row>
        <row r="105">
          <cell r="I105">
            <v>35.936756041587294</v>
          </cell>
        </row>
        <row r="106">
          <cell r="I106">
            <v>38.43525179885704</v>
          </cell>
        </row>
        <row r="107">
          <cell r="I107">
            <v>40.47281209061073</v>
          </cell>
        </row>
        <row r="108">
          <cell r="I108">
            <v>45.87823189607767</v>
          </cell>
        </row>
        <row r="109">
          <cell r="I109">
            <v>51.90140389653669</v>
          </cell>
        </row>
        <row r="110">
          <cell r="I110">
            <v>57.123224789515966</v>
          </cell>
        </row>
        <row r="111">
          <cell r="I111">
            <v>61.8171547594501</v>
          </cell>
        </row>
        <row r="112">
          <cell r="I112">
            <v>64.31106935383627</v>
          </cell>
        </row>
        <row r="113">
          <cell r="I113">
            <v>66.89378802873472</v>
          </cell>
        </row>
        <row r="114">
          <cell r="I114">
            <v>72.96770521805789</v>
          </cell>
        </row>
        <row r="115">
          <cell r="I115">
            <v>81.56795753909711</v>
          </cell>
        </row>
        <row r="116">
          <cell r="I116">
            <v>89.5102843906268</v>
          </cell>
        </row>
        <row r="117">
          <cell r="I117">
            <v>98.42875133350165</v>
          </cell>
        </row>
        <row r="118">
          <cell r="I118">
            <v>89.69846446599803</v>
          </cell>
        </row>
        <row r="119">
          <cell r="I119">
            <v>87.1330132511992</v>
          </cell>
        </row>
        <row r="120">
          <cell r="I120">
            <v>91.65391622299236</v>
          </cell>
        </row>
        <row r="121">
          <cell r="I121">
            <v>94.52031459952721</v>
          </cell>
        </row>
        <row r="122">
          <cell r="I122">
            <v>89.75837198062932</v>
          </cell>
        </row>
        <row r="123">
          <cell r="I123">
            <v>92.18638830892108</v>
          </cell>
        </row>
        <row r="124">
          <cell r="I124">
            <v>93.4585420019738</v>
          </cell>
        </row>
        <row r="125">
          <cell r="I125">
            <v>95.7128265378348</v>
          </cell>
        </row>
        <row r="126">
          <cell r="I126">
            <v>100.48569346822428</v>
          </cell>
        </row>
        <row r="127">
          <cell r="I127">
            <v>104.18903506387277</v>
          </cell>
        </row>
        <row r="128">
          <cell r="I128">
            <v>106.28861725312709</v>
          </cell>
        </row>
        <row r="129">
          <cell r="I129">
            <v>107.480072</v>
          </cell>
        </row>
        <row r="130">
          <cell r="I130">
            <v>116.842137</v>
          </cell>
        </row>
        <row r="131">
          <cell r="I131">
            <v>111.08117175</v>
          </cell>
        </row>
        <row r="132">
          <cell r="I132">
            <v>120.00070875</v>
          </cell>
        </row>
        <row r="133">
          <cell r="I133">
            <v>131.922738</v>
          </cell>
        </row>
        <row r="134">
          <cell r="I134">
            <v>140.715888</v>
          </cell>
        </row>
        <row r="135">
          <cell r="I135">
            <v>151.6759335</v>
          </cell>
        </row>
        <row r="136">
          <cell r="I136">
            <v>165.46885375</v>
          </cell>
        </row>
        <row r="137">
          <cell r="I137">
            <v>171.80594525</v>
          </cell>
        </row>
        <row r="138">
          <cell r="I138">
            <v>174.89941975</v>
          </cell>
        </row>
        <row r="139">
          <cell r="I139">
            <v>183.640078</v>
          </cell>
        </row>
        <row r="140">
          <cell r="I140">
            <v>201.4917445</v>
          </cell>
        </row>
      </sheetData>
      <sheetData sheetId="8">
        <row r="20">
          <cell r="C20">
            <v>4805</v>
          </cell>
          <cell r="D20">
            <v>2890</v>
          </cell>
          <cell r="E20">
            <v>150</v>
          </cell>
        </row>
        <row r="22">
          <cell r="C22">
            <v>4652</v>
          </cell>
          <cell r="D22">
            <v>2740</v>
          </cell>
          <cell r="E22">
            <v>153</v>
          </cell>
          <cell r="F22">
            <v>883</v>
          </cell>
          <cell r="G22">
            <v>3463</v>
          </cell>
          <cell r="H22">
            <v>3049</v>
          </cell>
        </row>
        <row r="23">
          <cell r="C23">
            <v>4639</v>
          </cell>
          <cell r="D23">
            <v>2755</v>
          </cell>
          <cell r="E23">
            <v>157</v>
          </cell>
          <cell r="F23">
            <v>1201</v>
          </cell>
          <cell r="G23">
            <v>3263</v>
          </cell>
          <cell r="H23">
            <v>3069</v>
          </cell>
        </row>
        <row r="24">
          <cell r="C24">
            <v>4623</v>
          </cell>
          <cell r="D24">
            <v>2768</v>
          </cell>
          <cell r="E24">
            <v>160</v>
          </cell>
          <cell r="F24">
            <v>1538</v>
          </cell>
          <cell r="G24">
            <v>3222</v>
          </cell>
          <cell r="H24">
            <v>3082</v>
          </cell>
        </row>
        <row r="25">
          <cell r="C25">
            <v>4609</v>
          </cell>
          <cell r="D25">
            <v>2783</v>
          </cell>
          <cell r="E25">
            <v>160</v>
          </cell>
          <cell r="F25">
            <v>1541</v>
          </cell>
          <cell r="G25">
            <v>2926</v>
          </cell>
          <cell r="H25">
            <v>2957</v>
          </cell>
        </row>
        <row r="26">
          <cell r="C26">
            <v>4596</v>
          </cell>
          <cell r="D26">
            <v>2795</v>
          </cell>
          <cell r="E26">
            <v>167</v>
          </cell>
          <cell r="F26">
            <v>1692</v>
          </cell>
          <cell r="G26">
            <v>2534</v>
          </cell>
          <cell r="H26">
            <v>3810</v>
          </cell>
        </row>
        <row r="27">
          <cell r="C27">
            <v>5207</v>
          </cell>
          <cell r="D27">
            <v>2808</v>
          </cell>
          <cell r="E27">
            <v>171</v>
          </cell>
          <cell r="F27">
            <v>1881</v>
          </cell>
          <cell r="G27">
            <v>2225</v>
          </cell>
          <cell r="H27">
            <v>4257</v>
          </cell>
        </row>
        <row r="28">
          <cell r="C28">
            <v>4923</v>
          </cell>
          <cell r="D28">
            <v>2821</v>
          </cell>
          <cell r="E28">
            <v>174</v>
          </cell>
          <cell r="F28">
            <v>2054</v>
          </cell>
          <cell r="G28">
            <v>1499</v>
          </cell>
          <cell r="H28">
            <v>4310</v>
          </cell>
        </row>
        <row r="29">
          <cell r="C29">
            <v>5260</v>
          </cell>
          <cell r="D29">
            <v>2836</v>
          </cell>
          <cell r="E29">
            <v>174</v>
          </cell>
          <cell r="F29">
            <v>2149</v>
          </cell>
          <cell r="G29">
            <v>1234</v>
          </cell>
          <cell r="H29">
            <v>4199</v>
          </cell>
        </row>
        <row r="30">
          <cell r="C30">
            <v>4145</v>
          </cell>
          <cell r="D30">
            <v>2840</v>
          </cell>
          <cell r="E30">
            <v>177</v>
          </cell>
          <cell r="F30">
            <v>2296</v>
          </cell>
          <cell r="G30">
            <v>1121</v>
          </cell>
          <cell r="H30">
            <v>4435</v>
          </cell>
        </row>
        <row r="31">
          <cell r="C31">
            <v>3525</v>
          </cell>
          <cell r="D31">
            <v>2745</v>
          </cell>
          <cell r="E31">
            <v>146</v>
          </cell>
          <cell r="F31">
            <v>2078</v>
          </cell>
          <cell r="G31">
            <v>1104</v>
          </cell>
          <cell r="H31">
            <v>4415</v>
          </cell>
        </row>
        <row r="32">
          <cell r="C32">
            <v>4662</v>
          </cell>
          <cell r="D32">
            <v>2841</v>
          </cell>
          <cell r="E32">
            <v>209</v>
          </cell>
          <cell r="F32">
            <v>1813</v>
          </cell>
          <cell r="G32">
            <v>897</v>
          </cell>
          <cell r="H32">
            <v>4195</v>
          </cell>
        </row>
        <row r="33">
          <cell r="C33">
            <v>4141</v>
          </cell>
          <cell r="D33">
            <v>2816</v>
          </cell>
          <cell r="E33">
            <v>209</v>
          </cell>
          <cell r="F33">
            <v>1257</v>
          </cell>
          <cell r="G33">
            <v>925</v>
          </cell>
          <cell r="H33">
            <v>3074</v>
          </cell>
        </row>
        <row r="34">
          <cell r="C34">
            <v>4579</v>
          </cell>
          <cell r="D34">
            <v>2790</v>
          </cell>
          <cell r="E34">
            <v>423</v>
          </cell>
          <cell r="F34">
            <v>1311</v>
          </cell>
          <cell r="G34">
            <v>1021</v>
          </cell>
          <cell r="H34">
            <v>4084</v>
          </cell>
        </row>
        <row r="35">
          <cell r="C35">
            <v>4057</v>
          </cell>
          <cell r="D35">
            <v>3237</v>
          </cell>
          <cell r="E35">
            <v>887</v>
          </cell>
          <cell r="F35">
            <v>1560</v>
          </cell>
          <cell r="G35">
            <v>1217</v>
          </cell>
          <cell r="H35">
            <v>4435</v>
          </cell>
        </row>
        <row r="36">
          <cell r="C36">
            <v>4282</v>
          </cell>
          <cell r="D36">
            <v>3407</v>
          </cell>
          <cell r="E36">
            <v>393</v>
          </cell>
          <cell r="F36">
            <v>1619</v>
          </cell>
          <cell r="G36">
            <v>1245</v>
          </cell>
          <cell r="H36">
            <v>5153</v>
          </cell>
        </row>
        <row r="37">
          <cell r="C37">
            <v>4682</v>
          </cell>
          <cell r="D37">
            <v>3572</v>
          </cell>
          <cell r="E37">
            <v>379</v>
          </cell>
          <cell r="F37">
            <v>1697</v>
          </cell>
          <cell r="G37">
            <v>1162</v>
          </cell>
          <cell r="H37">
            <v>5840</v>
          </cell>
        </row>
        <row r="38">
          <cell r="C38">
            <v>4511</v>
          </cell>
          <cell r="D38">
            <v>3664</v>
          </cell>
          <cell r="E38">
            <v>327</v>
          </cell>
          <cell r="F38">
            <v>1938</v>
          </cell>
          <cell r="G38">
            <v>1331</v>
          </cell>
          <cell r="H38">
            <v>5994</v>
          </cell>
        </row>
        <row r="39">
          <cell r="C39">
            <v>4662</v>
          </cell>
          <cell r="D39">
            <v>3600</v>
          </cell>
          <cell r="E39">
            <v>484</v>
          </cell>
          <cell r="F39">
            <v>1948</v>
          </cell>
          <cell r="G39">
            <v>1289</v>
          </cell>
          <cell r="H39">
            <v>6252</v>
          </cell>
        </row>
        <row r="40">
          <cell r="C40">
            <v>5223</v>
          </cell>
          <cell r="D40">
            <v>3641</v>
          </cell>
          <cell r="E40">
            <v>609</v>
          </cell>
          <cell r="F40">
            <v>1767</v>
          </cell>
          <cell r="G40">
            <v>1317</v>
          </cell>
          <cell r="H40">
            <v>6752</v>
          </cell>
        </row>
        <row r="41">
          <cell r="C41">
            <v>4672</v>
          </cell>
          <cell r="D41">
            <v>3703</v>
          </cell>
          <cell r="E41">
            <v>626</v>
          </cell>
          <cell r="F41">
            <v>1736</v>
          </cell>
          <cell r="G41">
            <v>1253</v>
          </cell>
          <cell r="H41">
            <v>7193</v>
          </cell>
        </row>
        <row r="42">
          <cell r="C42">
            <v>5707</v>
          </cell>
          <cell r="D42">
            <v>3942</v>
          </cell>
          <cell r="E42">
            <v>644</v>
          </cell>
          <cell r="F42">
            <v>1694</v>
          </cell>
          <cell r="G42">
            <v>1283</v>
          </cell>
          <cell r="H42">
            <v>7848</v>
          </cell>
        </row>
        <row r="43">
          <cell r="C43">
            <v>6433</v>
          </cell>
          <cell r="D43">
            <v>3968</v>
          </cell>
          <cell r="E43">
            <v>828</v>
          </cell>
          <cell r="F43">
            <v>1939</v>
          </cell>
          <cell r="G43">
            <v>1189</v>
          </cell>
          <cell r="H43">
            <v>8461</v>
          </cell>
        </row>
        <row r="44">
          <cell r="C44">
            <v>5852</v>
          </cell>
          <cell r="D44">
            <v>4036</v>
          </cell>
          <cell r="E44">
            <v>848</v>
          </cell>
          <cell r="F44">
            <v>1982</v>
          </cell>
          <cell r="G44">
            <v>1234</v>
          </cell>
          <cell r="H44">
            <v>8945</v>
          </cell>
        </row>
        <row r="45">
          <cell r="C45">
            <v>6423</v>
          </cell>
          <cell r="D45">
            <v>4051</v>
          </cell>
          <cell r="E45">
            <v>836</v>
          </cell>
          <cell r="F45">
            <v>1722</v>
          </cell>
          <cell r="G45">
            <v>1246</v>
          </cell>
          <cell r="H45">
            <v>9643</v>
          </cell>
        </row>
        <row r="46">
          <cell r="C46">
            <v>6152</v>
          </cell>
          <cell r="D46">
            <v>4254</v>
          </cell>
          <cell r="E46">
            <v>702</v>
          </cell>
          <cell r="F46">
            <v>1767</v>
          </cell>
          <cell r="G46">
            <v>1411</v>
          </cell>
          <cell r="H46">
            <v>9985</v>
          </cell>
        </row>
        <row r="47">
          <cell r="C47">
            <v>6220</v>
          </cell>
          <cell r="D47">
            <v>4566</v>
          </cell>
          <cell r="E47">
            <v>803</v>
          </cell>
          <cell r="F47">
            <v>1363</v>
          </cell>
          <cell r="G47">
            <v>1581</v>
          </cell>
          <cell r="H47">
            <v>10925</v>
          </cell>
        </row>
        <row r="48">
          <cell r="C48">
            <v>6848</v>
          </cell>
          <cell r="D48">
            <v>4519</v>
          </cell>
          <cell r="E48">
            <v>574</v>
          </cell>
          <cell r="F48">
            <v>1782</v>
          </cell>
          <cell r="G48">
            <v>1801</v>
          </cell>
          <cell r="H48">
            <v>11096</v>
          </cell>
        </row>
        <row r="49">
          <cell r="C49">
            <v>7593</v>
          </cell>
          <cell r="D49">
            <v>4934</v>
          </cell>
          <cell r="E49">
            <v>579</v>
          </cell>
          <cell r="F49">
            <v>1645</v>
          </cell>
          <cell r="G49">
            <v>1966</v>
          </cell>
          <cell r="H49">
            <v>11794</v>
          </cell>
        </row>
        <row r="50">
          <cell r="C50">
            <v>8715</v>
          </cell>
          <cell r="D50">
            <v>5080</v>
          </cell>
          <cell r="E50">
            <v>560</v>
          </cell>
          <cell r="F50">
            <v>1656</v>
          </cell>
          <cell r="G50">
            <v>2057</v>
          </cell>
          <cell r="H50">
            <v>12649</v>
          </cell>
        </row>
        <row r="51">
          <cell r="C51">
            <v>9673</v>
          </cell>
          <cell r="D51">
            <v>5194</v>
          </cell>
          <cell r="E51">
            <v>913</v>
          </cell>
          <cell r="F51">
            <v>1739</v>
          </cell>
          <cell r="G51">
            <v>2467</v>
          </cell>
          <cell r="H51">
            <v>14244</v>
          </cell>
        </row>
        <row r="52">
          <cell r="C52">
            <v>10146</v>
          </cell>
          <cell r="D52">
            <v>5568</v>
          </cell>
          <cell r="E52">
            <v>927</v>
          </cell>
          <cell r="F52">
            <v>1676</v>
          </cell>
          <cell r="G52">
            <v>2713</v>
          </cell>
          <cell r="H52">
            <v>15746</v>
          </cell>
        </row>
        <row r="53">
          <cell r="C53">
            <v>9702</v>
          </cell>
          <cell r="D53">
            <v>5767</v>
          </cell>
          <cell r="E53">
            <v>726</v>
          </cell>
          <cell r="F53">
            <v>1861</v>
          </cell>
          <cell r="G53">
            <v>1861</v>
          </cell>
          <cell r="H53">
            <v>16440</v>
          </cell>
        </row>
        <row r="54">
          <cell r="C54">
            <v>9761</v>
          </cell>
          <cell r="D54">
            <v>5664</v>
          </cell>
          <cell r="E54">
            <v>722</v>
          </cell>
          <cell r="F54">
            <v>1842</v>
          </cell>
          <cell r="G54">
            <v>2908</v>
          </cell>
          <cell r="H54">
            <v>16266</v>
          </cell>
        </row>
        <row r="55">
          <cell r="C55">
            <v>12202</v>
          </cell>
          <cell r="D55">
            <v>5935</v>
          </cell>
          <cell r="E55">
            <v>785</v>
          </cell>
          <cell r="F55">
            <v>1734</v>
          </cell>
          <cell r="G55">
            <v>3128</v>
          </cell>
          <cell r="H55">
            <v>17855</v>
          </cell>
        </row>
        <row r="56">
          <cell r="C56">
            <v>13562</v>
          </cell>
          <cell r="D56">
            <v>6198</v>
          </cell>
          <cell r="E56">
            <v>889</v>
          </cell>
          <cell r="F56">
            <v>2011</v>
          </cell>
          <cell r="G56">
            <v>3379</v>
          </cell>
          <cell r="H56">
            <v>19589</v>
          </cell>
        </row>
        <row r="57">
          <cell r="C57">
            <v>12779</v>
          </cell>
          <cell r="D57">
            <v>6452</v>
          </cell>
          <cell r="E57">
            <v>886</v>
          </cell>
          <cell r="F57">
            <v>2032</v>
          </cell>
          <cell r="G57">
            <v>3600</v>
          </cell>
          <cell r="H57">
            <v>21813</v>
          </cell>
        </row>
        <row r="58">
          <cell r="C58">
            <v>13977</v>
          </cell>
          <cell r="D58">
            <v>6970</v>
          </cell>
          <cell r="E58">
            <v>844</v>
          </cell>
          <cell r="F58">
            <v>2165</v>
          </cell>
          <cell r="G58">
            <v>3841</v>
          </cell>
          <cell r="H58">
            <v>23229</v>
          </cell>
        </row>
        <row r="59">
          <cell r="C59">
            <v>15189</v>
          </cell>
          <cell r="D59">
            <v>7297</v>
          </cell>
          <cell r="E59">
            <v>781</v>
          </cell>
          <cell r="F59">
            <v>2154</v>
          </cell>
          <cell r="G59">
            <v>4287</v>
          </cell>
          <cell r="H59">
            <v>24472</v>
          </cell>
        </row>
        <row r="60">
          <cell r="C60">
            <v>14036</v>
          </cell>
          <cell r="D60">
            <v>7576</v>
          </cell>
          <cell r="E60">
            <v>882</v>
          </cell>
          <cell r="F60">
            <v>2221</v>
          </cell>
          <cell r="G60">
            <v>4861</v>
          </cell>
          <cell r="H60">
            <v>26667</v>
          </cell>
        </row>
        <row r="61">
          <cell r="C61">
            <v>14790</v>
          </cell>
          <cell r="D61">
            <v>7966</v>
          </cell>
          <cell r="E61">
            <v>882</v>
          </cell>
          <cell r="F61">
            <v>2306</v>
          </cell>
          <cell r="G61">
            <v>5128</v>
          </cell>
          <cell r="H61">
            <v>28892</v>
          </cell>
        </row>
        <row r="62">
          <cell r="C62">
            <v>15156</v>
          </cell>
          <cell r="D62">
            <v>8032</v>
          </cell>
          <cell r="E62">
            <v>849</v>
          </cell>
          <cell r="F62">
            <v>2230</v>
          </cell>
          <cell r="G62">
            <v>5848</v>
          </cell>
          <cell r="H62">
            <v>30483</v>
          </cell>
        </row>
        <row r="63">
          <cell r="C63">
            <v>16187</v>
          </cell>
          <cell r="D63">
            <v>7913</v>
          </cell>
          <cell r="E63">
            <v>871</v>
          </cell>
          <cell r="F63">
            <v>2429</v>
          </cell>
          <cell r="G63">
            <v>6240</v>
          </cell>
          <cell r="H63">
            <v>31890</v>
          </cell>
        </row>
        <row r="64">
          <cell r="C64">
            <v>16981</v>
          </cell>
          <cell r="D64">
            <v>8385</v>
          </cell>
          <cell r="E64">
            <v>921</v>
          </cell>
          <cell r="F64">
            <v>2428</v>
          </cell>
          <cell r="G64">
            <v>6752</v>
          </cell>
          <cell r="H64">
            <v>34826</v>
          </cell>
        </row>
        <row r="65">
          <cell r="C65">
            <v>18738</v>
          </cell>
          <cell r="D65">
            <v>8643</v>
          </cell>
          <cell r="E65">
            <v>921</v>
          </cell>
          <cell r="F65">
            <v>2482</v>
          </cell>
          <cell r="G65">
            <v>7419</v>
          </cell>
          <cell r="H65">
            <v>40887</v>
          </cell>
        </row>
        <row r="66">
          <cell r="C66">
            <v>19921</v>
          </cell>
          <cell r="D66">
            <v>9008</v>
          </cell>
          <cell r="E66">
            <v>955</v>
          </cell>
          <cell r="F66">
            <v>2429</v>
          </cell>
          <cell r="G66">
            <v>8015</v>
          </cell>
          <cell r="H66">
            <v>44761</v>
          </cell>
        </row>
      </sheetData>
      <sheetData sheetId="9">
        <row r="11">
          <cell r="V11">
            <v>0.8768334581959846</v>
          </cell>
        </row>
        <row r="12">
          <cell r="V12">
            <v>1.3882191339526524</v>
          </cell>
        </row>
        <row r="13">
          <cell r="V13">
            <v>1.1228775097392871</v>
          </cell>
        </row>
        <row r="14">
          <cell r="V14">
            <v>0.7200406802517232</v>
          </cell>
        </row>
        <row r="15">
          <cell r="V15">
            <v>2.349479472580162</v>
          </cell>
        </row>
        <row r="16">
          <cell r="V16">
            <v>6.012399985016483</v>
          </cell>
        </row>
        <row r="17">
          <cell r="V17">
            <v>7.796219358705426</v>
          </cell>
        </row>
        <row r="18">
          <cell r="V18">
            <v>6.654044276296076</v>
          </cell>
        </row>
        <row r="19">
          <cell r="V19">
            <v>3.453059409649386</v>
          </cell>
        </row>
        <row r="20">
          <cell r="V20">
            <v>1.4931496853461195</v>
          </cell>
        </row>
        <row r="21">
          <cell r="V21">
            <v>3.4277313455199288</v>
          </cell>
        </row>
        <row r="22">
          <cell r="V22">
            <v>9.075889646388974</v>
          </cell>
        </row>
        <row r="23">
          <cell r="V23">
            <v>13.09581525322146</v>
          </cell>
        </row>
        <row r="24">
          <cell r="V24">
            <v>16.099</v>
          </cell>
        </row>
        <row r="25">
          <cell r="V25">
            <v>18.71623329337729</v>
          </cell>
        </row>
        <row r="26">
          <cell r="V26">
            <v>15.199250674258318</v>
          </cell>
        </row>
        <row r="27">
          <cell r="V27">
            <v>10.016646314054542</v>
          </cell>
        </row>
        <row r="28">
          <cell r="V28">
            <v>7.0745000000000005</v>
          </cell>
        </row>
        <row r="29">
          <cell r="V29">
            <v>7.1815</v>
          </cell>
        </row>
        <row r="30">
          <cell r="V30">
            <v>10.266</v>
          </cell>
        </row>
        <row r="31">
          <cell r="V31">
            <v>10.846</v>
          </cell>
        </row>
        <row r="32">
          <cell r="V32">
            <v>17.9345</v>
          </cell>
        </row>
        <row r="33">
          <cell r="V33">
            <v>25.3955</v>
          </cell>
        </row>
        <row r="34">
          <cell r="V34">
            <v>26.4</v>
          </cell>
        </row>
        <row r="35">
          <cell r="V35">
            <v>27.8555</v>
          </cell>
        </row>
        <row r="36">
          <cell r="V36">
            <v>35.836</v>
          </cell>
        </row>
        <row r="37">
          <cell r="V37">
            <v>39.8095</v>
          </cell>
        </row>
        <row r="38">
          <cell r="V38">
            <v>40.484</v>
          </cell>
        </row>
        <row r="39">
          <cell r="V39">
            <v>65.81400000000001</v>
          </cell>
        </row>
        <row r="40">
          <cell r="V40">
            <v>87.8095</v>
          </cell>
        </row>
        <row r="41">
          <cell r="V41">
            <v>112.50649999999999</v>
          </cell>
        </row>
        <row r="42">
          <cell r="V42">
            <v>144.4845</v>
          </cell>
        </row>
        <row r="43">
          <cell r="V43">
            <v>133.745</v>
          </cell>
        </row>
        <row r="44">
          <cell r="V44">
            <v>114.374</v>
          </cell>
        </row>
        <row r="45">
          <cell r="V45">
            <v>127.919</v>
          </cell>
        </row>
        <row r="46">
          <cell r="V46">
            <v>109.11846856951195</v>
          </cell>
        </row>
        <row r="47">
          <cell r="V47">
            <v>90.12568819263606</v>
          </cell>
        </row>
        <row r="48">
          <cell r="V48">
            <v>70.64312062036439</v>
          </cell>
        </row>
        <row r="49">
          <cell r="V49">
            <v>49.75862888124909</v>
          </cell>
        </row>
        <row r="50">
          <cell r="V50">
            <v>38.28185003716082</v>
          </cell>
        </row>
        <row r="51">
          <cell r="V51">
            <v>49.466075253717534</v>
          </cell>
        </row>
        <row r="52">
          <cell r="V52">
            <v>60.4262242525869</v>
          </cell>
        </row>
        <row r="53">
          <cell r="V53">
            <v>89.65452345732004</v>
          </cell>
        </row>
        <row r="54">
          <cell r="V54">
            <v>76.07543865967469</v>
          </cell>
        </row>
        <row r="55">
          <cell r="V55">
            <v>102.44050852267041</v>
          </cell>
        </row>
        <row r="56">
          <cell r="V56">
            <v>102.24066804758846</v>
          </cell>
        </row>
        <row r="57">
          <cell r="V57">
            <v>97.55022938314747</v>
          </cell>
        </row>
        <row r="58">
          <cell r="V58">
            <v>87.81458140944926</v>
          </cell>
        </row>
        <row r="59">
          <cell r="V59">
            <v>140.67931199500237</v>
          </cell>
        </row>
        <row r="60">
          <cell r="V60">
            <v>146.39066939317934</v>
          </cell>
        </row>
        <row r="61">
          <cell r="V61">
            <v>183.29705136063762</v>
          </cell>
        </row>
        <row r="62">
          <cell r="V62">
            <v>178.8668191918523</v>
          </cell>
        </row>
        <row r="63">
          <cell r="V63">
            <v>224.65416370964232</v>
          </cell>
        </row>
        <row r="64">
          <cell r="V64">
            <v>204.3057312512187</v>
          </cell>
        </row>
        <row r="65">
          <cell r="V65">
            <v>260.7058939302786</v>
          </cell>
        </row>
        <row r="66">
          <cell r="V66">
            <v>167.42011862828804</v>
          </cell>
        </row>
        <row r="67">
          <cell r="V67">
            <v>145.49610574790108</v>
          </cell>
        </row>
        <row r="68">
          <cell r="V68">
            <v>183</v>
          </cell>
        </row>
        <row r="69">
          <cell r="V69">
            <v>241</v>
          </cell>
        </row>
        <row r="70">
          <cell r="V70">
            <v>252</v>
          </cell>
        </row>
        <row r="71">
          <cell r="V71">
            <v>286</v>
          </cell>
        </row>
        <row r="72">
          <cell r="V72">
            <v>344</v>
          </cell>
        </row>
        <row r="73">
          <cell r="V73">
            <v>374</v>
          </cell>
        </row>
        <row r="74">
          <cell r="V74">
            <v>409</v>
          </cell>
        </row>
        <row r="75">
          <cell r="V75">
            <v>484</v>
          </cell>
        </row>
        <row r="76">
          <cell r="V76">
            <v>537</v>
          </cell>
        </row>
        <row r="77">
          <cell r="V77">
            <v>560</v>
          </cell>
        </row>
        <row r="78">
          <cell r="V78">
            <v>597</v>
          </cell>
        </row>
        <row r="79">
          <cell r="V79">
            <v>623</v>
          </cell>
        </row>
        <row r="80">
          <cell r="V80">
            <v>808</v>
          </cell>
        </row>
        <row r="81">
          <cell r="V81">
            <v>878</v>
          </cell>
        </row>
        <row r="82">
          <cell r="V82">
            <v>999</v>
          </cell>
        </row>
        <row r="83">
          <cell r="V83">
            <v>1080</v>
          </cell>
        </row>
        <row r="84">
          <cell r="V84">
            <v>1177</v>
          </cell>
        </row>
        <row r="85">
          <cell r="V85">
            <v>1388</v>
          </cell>
        </row>
        <row r="86">
          <cell r="V86">
            <v>1535</v>
          </cell>
        </row>
        <row r="87">
          <cell r="V87">
            <v>1639</v>
          </cell>
        </row>
        <row r="88">
          <cell r="V88">
            <v>1671</v>
          </cell>
        </row>
        <row r="89">
          <cell r="V89">
            <v>1765</v>
          </cell>
        </row>
        <row r="90">
          <cell r="V90">
            <v>2086</v>
          </cell>
        </row>
        <row r="91">
          <cell r="V91">
            <v>2277</v>
          </cell>
        </row>
        <row r="92">
          <cell r="V92">
            <v>2519</v>
          </cell>
        </row>
        <row r="93">
          <cell r="V93">
            <v>2496</v>
          </cell>
        </row>
        <row r="94">
          <cell r="V94">
            <v>2638</v>
          </cell>
        </row>
        <row r="95">
          <cell r="V95">
            <v>3089</v>
          </cell>
        </row>
        <row r="96">
          <cell r="V96">
            <v>2984</v>
          </cell>
        </row>
        <row r="97">
          <cell r="V97">
            <v>3266</v>
          </cell>
        </row>
        <row r="98">
          <cell r="V98">
            <v>3762</v>
          </cell>
        </row>
        <row r="99">
          <cell r="V99">
            <v>4339</v>
          </cell>
        </row>
        <row r="100">
          <cell r="V100">
            <v>4305</v>
          </cell>
        </row>
        <row r="101">
          <cell r="V101">
            <v>4828</v>
          </cell>
        </row>
        <row r="102">
          <cell r="V102">
            <v>5544</v>
          </cell>
        </row>
        <row r="103">
          <cell r="V103">
            <v>6008</v>
          </cell>
        </row>
        <row r="104">
          <cell r="V104">
            <v>6673</v>
          </cell>
        </row>
        <row r="105">
          <cell r="V105">
            <v>7259</v>
          </cell>
        </row>
        <row r="106">
          <cell r="V106">
            <v>7362</v>
          </cell>
        </row>
        <row r="107">
          <cell r="V107">
            <v>8593</v>
          </cell>
        </row>
        <row r="108">
          <cell r="V108">
            <v>9792</v>
          </cell>
        </row>
        <row r="109">
          <cell r="V109">
            <v>10596</v>
          </cell>
        </row>
        <row r="110">
          <cell r="V110">
            <v>11678</v>
          </cell>
        </row>
        <row r="111">
          <cell r="V111">
            <v>12484</v>
          </cell>
        </row>
        <row r="112">
          <cell r="V112">
            <v>13097</v>
          </cell>
        </row>
        <row r="113">
          <cell r="V113">
            <v>13922</v>
          </cell>
        </row>
        <row r="114">
          <cell r="V114">
            <v>15144</v>
          </cell>
        </row>
        <row r="115">
          <cell r="V115">
            <v>16398</v>
          </cell>
        </row>
        <row r="116">
          <cell r="V116">
            <v>18173</v>
          </cell>
        </row>
        <row r="117">
          <cell r="V117">
            <v>19343</v>
          </cell>
        </row>
        <row r="118">
          <cell r="V118">
            <v>17030</v>
          </cell>
        </row>
        <row r="119">
          <cell r="V119">
            <v>18384</v>
          </cell>
        </row>
        <row r="120">
          <cell r="V120">
            <v>19825</v>
          </cell>
        </row>
        <row r="121">
          <cell r="V121">
            <v>19825</v>
          </cell>
        </row>
        <row r="122">
          <cell r="V122">
            <v>19825</v>
          </cell>
        </row>
        <row r="123">
          <cell r="V123">
            <v>21996</v>
          </cell>
        </row>
        <row r="124">
          <cell r="V124">
            <v>21726</v>
          </cell>
        </row>
        <row r="125">
          <cell r="V125">
            <v>23760</v>
          </cell>
        </row>
        <row r="126">
          <cell r="V126">
            <v>24785</v>
          </cell>
        </row>
        <row r="127">
          <cell r="V127">
            <v>26587</v>
          </cell>
        </row>
        <row r="128">
          <cell r="V128">
            <v>28029</v>
          </cell>
        </row>
        <row r="129">
          <cell r="V129">
            <v>31596</v>
          </cell>
        </row>
        <row r="130">
          <cell r="V130">
            <v>25296</v>
          </cell>
        </row>
        <row r="131">
          <cell r="V131">
            <v>26172</v>
          </cell>
        </row>
        <row r="132">
          <cell r="V132">
            <v>29760</v>
          </cell>
        </row>
        <row r="133">
          <cell r="V133">
            <v>30864</v>
          </cell>
        </row>
        <row r="134">
          <cell r="V134">
            <v>32052</v>
          </cell>
        </row>
        <row r="135">
          <cell r="V135">
            <v>33876</v>
          </cell>
        </row>
        <row r="136">
          <cell r="V136">
            <v>30687.794292062143</v>
          </cell>
        </row>
        <row r="137">
          <cell r="V137">
            <v>21638.957018933885</v>
          </cell>
        </row>
        <row r="138">
          <cell r="V138">
            <v>28876.477284237008</v>
          </cell>
        </row>
        <row r="139">
          <cell r="V139">
            <v>34611.48435789783</v>
          </cell>
        </row>
      </sheetData>
      <sheetData sheetId="10">
        <row r="60">
          <cell r="B60">
            <v>9219</v>
          </cell>
        </row>
        <row r="61">
          <cell r="B61">
            <v>9331</v>
          </cell>
        </row>
        <row r="62">
          <cell r="B62">
            <v>9444</v>
          </cell>
        </row>
        <row r="63">
          <cell r="B63">
            <v>9558</v>
          </cell>
        </row>
        <row r="64">
          <cell r="B64">
            <v>9674</v>
          </cell>
        </row>
        <row r="65">
          <cell r="B65">
            <v>9791</v>
          </cell>
        </row>
        <row r="66">
          <cell r="B66">
            <v>9910</v>
          </cell>
        </row>
        <row r="67">
          <cell r="B67">
            <v>10030</v>
          </cell>
        </row>
        <row r="68">
          <cell r="B68">
            <v>10151</v>
          </cell>
        </row>
        <row r="69">
          <cell r="B69">
            <v>10274</v>
          </cell>
        </row>
        <row r="70">
          <cell r="B70">
            <v>10399</v>
          </cell>
        </row>
        <row r="71">
          <cell r="B71">
            <v>10524</v>
          </cell>
        </row>
        <row r="72">
          <cell r="B72">
            <v>10652</v>
          </cell>
        </row>
        <row r="73">
          <cell r="B73">
            <v>10781</v>
          </cell>
        </row>
        <row r="74">
          <cell r="B74">
            <v>10912</v>
          </cell>
        </row>
        <row r="75">
          <cell r="B75">
            <v>11044</v>
          </cell>
        </row>
        <row r="76">
          <cell r="B76">
            <v>11178</v>
          </cell>
        </row>
        <row r="77">
          <cell r="B77">
            <v>11313</v>
          </cell>
        </row>
        <row r="78">
          <cell r="B78">
            <v>11450</v>
          </cell>
        </row>
        <row r="79">
          <cell r="B79">
            <v>11589</v>
          </cell>
        </row>
        <row r="80">
          <cell r="B80">
            <v>11729</v>
          </cell>
        </row>
        <row r="81">
          <cell r="B81">
            <v>11904</v>
          </cell>
        </row>
        <row r="82">
          <cell r="B82">
            <v>12083</v>
          </cell>
        </row>
        <row r="83">
          <cell r="B83">
            <v>12263</v>
          </cell>
        </row>
        <row r="84">
          <cell r="B84">
            <v>12447</v>
          </cell>
        </row>
        <row r="85">
          <cell r="B85">
            <v>12663</v>
          </cell>
        </row>
        <row r="86">
          <cell r="B86">
            <v>12822</v>
          </cell>
        </row>
        <row r="87">
          <cell r="B87">
            <v>13014</v>
          </cell>
        </row>
        <row r="88">
          <cell r="B88">
            <v>13209</v>
          </cell>
        </row>
        <row r="89">
          <cell r="B89">
            <v>13406</v>
          </cell>
        </row>
        <row r="90">
          <cell r="B90">
            <v>13607</v>
          </cell>
        </row>
        <row r="91">
          <cell r="B91">
            <v>13755</v>
          </cell>
        </row>
        <row r="92">
          <cell r="B92">
            <v>13904</v>
          </cell>
        </row>
        <row r="93">
          <cell r="B93">
            <v>14055</v>
          </cell>
        </row>
        <row r="94">
          <cell r="B94">
            <v>14208</v>
          </cell>
        </row>
        <row r="95">
          <cell r="B95">
            <v>14363</v>
          </cell>
        </row>
        <row r="96">
          <cell r="B96">
            <v>14519</v>
          </cell>
        </row>
        <row r="97">
          <cell r="B97">
            <v>14676</v>
          </cell>
        </row>
        <row r="98">
          <cell r="B98">
            <v>14836</v>
          </cell>
        </row>
        <row r="99">
          <cell r="B99">
            <v>14997</v>
          </cell>
        </row>
        <row r="100">
          <cell r="B100">
            <v>15000</v>
          </cell>
        </row>
        <row r="101">
          <cell r="B101">
            <v>14990</v>
          </cell>
        </row>
        <row r="102">
          <cell r="B102">
            <v>14980</v>
          </cell>
        </row>
        <row r="103">
          <cell r="B103">
            <v>14970</v>
          </cell>
        </row>
        <row r="104">
          <cell r="B104">
            <v>14960</v>
          </cell>
        </row>
        <row r="105">
          <cell r="B105">
            <v>14950</v>
          </cell>
        </row>
        <row r="106">
          <cell r="B106">
            <v>14940</v>
          </cell>
        </row>
        <row r="107">
          <cell r="B107">
            <v>14930</v>
          </cell>
        </row>
        <row r="108">
          <cell r="B108">
            <v>14920</v>
          </cell>
        </row>
        <row r="109">
          <cell r="B109">
            <v>14910</v>
          </cell>
        </row>
        <row r="110">
          <cell r="B110">
            <v>14900</v>
          </cell>
        </row>
        <row r="111">
          <cell r="B111">
            <v>14895</v>
          </cell>
        </row>
        <row r="112">
          <cell r="B112">
            <v>15129</v>
          </cell>
        </row>
        <row r="113">
          <cell r="B113">
            <v>15367</v>
          </cell>
        </row>
        <row r="114">
          <cell r="B114">
            <v>15609</v>
          </cell>
        </row>
        <row r="115">
          <cell r="B115">
            <v>15854</v>
          </cell>
        </row>
        <row r="116">
          <cell r="B116">
            <v>16103</v>
          </cell>
        </row>
        <row r="117">
          <cell r="B117">
            <v>16356</v>
          </cell>
        </row>
        <row r="118">
          <cell r="B118">
            <v>16613</v>
          </cell>
        </row>
        <row r="119">
          <cell r="B119">
            <v>16875</v>
          </cell>
        </row>
        <row r="120">
          <cell r="B120">
            <v>17175</v>
          </cell>
        </row>
        <row r="121">
          <cell r="B121">
            <v>17480</v>
          </cell>
        </row>
        <row r="122">
          <cell r="B122">
            <v>17790</v>
          </cell>
        </row>
        <row r="123">
          <cell r="B123">
            <v>18115</v>
          </cell>
        </row>
        <row r="124">
          <cell r="B124">
            <v>18445</v>
          </cell>
        </row>
        <row r="125">
          <cell r="B125">
            <v>18781</v>
          </cell>
        </row>
        <row r="126">
          <cell r="B126">
            <v>19040</v>
          </cell>
        </row>
        <row r="127">
          <cell r="B127">
            <v>19370</v>
          </cell>
        </row>
        <row r="128">
          <cell r="B128">
            <v>19705</v>
          </cell>
        </row>
        <row r="129">
          <cell r="B129">
            <v>20047</v>
          </cell>
        </row>
        <row r="130">
          <cell r="B130">
            <v>20393</v>
          </cell>
        </row>
        <row r="131">
          <cell r="B131">
            <v>20955</v>
          </cell>
        </row>
        <row r="132">
          <cell r="B132">
            <v>21532</v>
          </cell>
        </row>
        <row r="133">
          <cell r="B133">
            <v>22125</v>
          </cell>
        </row>
        <row r="134">
          <cell r="B134">
            <v>22734</v>
          </cell>
        </row>
        <row r="135">
          <cell r="B135">
            <v>23724</v>
          </cell>
        </row>
        <row r="136">
          <cell r="B136">
            <v>24413</v>
          </cell>
        </row>
        <row r="137">
          <cell r="B137">
            <v>25122</v>
          </cell>
        </row>
        <row r="138">
          <cell r="B138">
            <v>25852</v>
          </cell>
        </row>
      </sheetData>
      <sheetData sheetId="11">
        <row r="71">
          <cell r="L71">
            <v>336.2</v>
          </cell>
        </row>
        <row r="72">
          <cell r="K72">
            <v>184.2</v>
          </cell>
          <cell r="L72">
            <v>334.2</v>
          </cell>
        </row>
        <row r="73">
          <cell r="K73">
            <v>163.4</v>
          </cell>
          <cell r="L73">
            <v>298.9</v>
          </cell>
        </row>
        <row r="74">
          <cell r="K74">
            <v>172</v>
          </cell>
          <cell r="L74">
            <v>284.8</v>
          </cell>
        </row>
        <row r="75">
          <cell r="K75">
            <v>177.8</v>
          </cell>
          <cell r="L75">
            <v>274.7</v>
          </cell>
        </row>
        <row r="76">
          <cell r="K76">
            <v>154.9</v>
          </cell>
          <cell r="L76">
            <v>203</v>
          </cell>
        </row>
        <row r="77">
          <cell r="K77">
            <v>81.7</v>
          </cell>
          <cell r="L77">
            <v>150.8</v>
          </cell>
        </row>
        <row r="78">
          <cell r="K78">
            <v>57.3</v>
          </cell>
          <cell r="L78">
            <v>96.4</v>
          </cell>
        </row>
        <row r="79">
          <cell r="K79">
            <v>69.9</v>
          </cell>
          <cell r="L79">
            <v>104.3</v>
          </cell>
        </row>
        <row r="80">
          <cell r="K80">
            <v>92.8</v>
          </cell>
          <cell r="L80">
            <v>178.8</v>
          </cell>
        </row>
        <row r="81">
          <cell r="K81">
            <v>112.8</v>
          </cell>
          <cell r="L81">
            <v>208.4</v>
          </cell>
        </row>
        <row r="82">
          <cell r="K82">
            <v>128.9</v>
          </cell>
          <cell r="L82">
            <v>215.4</v>
          </cell>
        </row>
        <row r="83">
          <cell r="K83">
            <v>170.5</v>
          </cell>
          <cell r="L83">
            <v>247.9</v>
          </cell>
        </row>
        <row r="84">
          <cell r="K84">
            <v>109.3</v>
          </cell>
          <cell r="L84">
            <v>185.4</v>
          </cell>
        </row>
        <row r="85">
          <cell r="K85">
            <v>128.2</v>
          </cell>
          <cell r="L85">
            <v>216.1</v>
          </cell>
        </row>
        <row r="86">
          <cell r="K86">
            <v>132.4</v>
          </cell>
          <cell r="L86">
            <v>213.9</v>
          </cell>
          <cell r="M86">
            <v>29.3</v>
          </cell>
          <cell r="N86">
            <v>16.2</v>
          </cell>
          <cell r="O86">
            <v>0.8932441768144932</v>
          </cell>
        </row>
        <row r="87">
          <cell r="K87">
            <v>199.5</v>
          </cell>
          <cell r="L87">
            <v>243.2</v>
          </cell>
          <cell r="M87">
            <v>32.9</v>
          </cell>
          <cell r="N87">
            <v>22.6</v>
          </cell>
          <cell r="O87">
            <v>0.8374004921117384</v>
          </cell>
        </row>
        <row r="88">
          <cell r="K88">
            <v>172.2</v>
          </cell>
          <cell r="L88">
            <v>272.5</v>
          </cell>
          <cell r="M88">
            <v>32.7</v>
          </cell>
          <cell r="N88">
            <v>17.4</v>
          </cell>
          <cell r="O88">
            <v>0.8420441347270615</v>
          </cell>
        </row>
        <row r="89">
          <cell r="K89">
            <v>212.2</v>
          </cell>
          <cell r="L89">
            <v>410.1</v>
          </cell>
          <cell r="M89">
            <v>38.1</v>
          </cell>
          <cell r="N89">
            <v>19.4</v>
          </cell>
          <cell r="O89">
            <v>0.984059014300875</v>
          </cell>
        </row>
        <row r="90">
          <cell r="K90">
            <v>311</v>
          </cell>
          <cell r="L90">
            <v>432.2</v>
          </cell>
          <cell r="M90">
            <v>30.8</v>
          </cell>
          <cell r="N90">
            <v>27.6</v>
          </cell>
          <cell r="O90">
            <v>1.2453250929135173</v>
          </cell>
        </row>
        <row r="91">
          <cell r="K91">
            <v>372.5</v>
          </cell>
          <cell r="L91">
            <v>500.7</v>
          </cell>
          <cell r="M91">
            <v>33.2</v>
          </cell>
          <cell r="N91">
            <v>33.1</v>
          </cell>
          <cell r="O91">
            <v>1.3401123958922938</v>
          </cell>
        </row>
        <row r="92">
          <cell r="K92">
            <v>600.6</v>
          </cell>
          <cell r="L92">
            <v>570.1</v>
          </cell>
          <cell r="M92">
            <v>33.8</v>
          </cell>
          <cell r="N92">
            <v>44.1</v>
          </cell>
          <cell r="O92">
            <v>1.2384760210203998</v>
          </cell>
        </row>
        <row r="93">
          <cell r="K93">
            <v>720.3</v>
          </cell>
          <cell r="L93">
            <v>713.9</v>
          </cell>
          <cell r="M93">
            <v>35.4</v>
          </cell>
          <cell r="N93">
            <v>47.3</v>
          </cell>
          <cell r="O93">
            <v>1.3242861770558565</v>
          </cell>
        </row>
        <row r="94">
          <cell r="K94">
            <v>591.4</v>
          </cell>
          <cell r="L94">
            <v>715.5</v>
          </cell>
          <cell r="M94">
            <v>33.3</v>
          </cell>
          <cell r="N94">
            <v>38.2</v>
          </cell>
          <cell r="O94">
            <v>1.3878657148863442</v>
          </cell>
        </row>
        <row r="95">
          <cell r="K95">
            <v>514.4</v>
          </cell>
          <cell r="L95">
            <v>701.1</v>
          </cell>
          <cell r="M95">
            <v>38</v>
          </cell>
          <cell r="N95">
            <v>34.2</v>
          </cell>
          <cell r="O95">
            <v>1.2266524105754277</v>
          </cell>
        </row>
        <row r="96">
          <cell r="K96">
            <v>555.7</v>
          </cell>
          <cell r="L96">
            <v>493.4</v>
          </cell>
          <cell r="M96">
            <v>44.2</v>
          </cell>
          <cell r="N96">
            <v>40.2</v>
          </cell>
          <cell r="O96">
            <v>0.8075371896519574</v>
          </cell>
        </row>
        <row r="97">
          <cell r="K97">
            <v>822.2</v>
          </cell>
          <cell r="L97">
            <v>591.5</v>
          </cell>
          <cell r="M97">
            <v>46.2</v>
          </cell>
          <cell r="N97">
            <v>52.4</v>
          </cell>
          <cell r="O97">
            <v>0.8159557137907903</v>
          </cell>
        </row>
        <row r="98">
          <cell r="K98">
            <v>807.4</v>
          </cell>
          <cell r="L98">
            <v>625.3</v>
          </cell>
          <cell r="M98">
            <v>48.1</v>
          </cell>
          <cell r="N98">
            <v>51.2</v>
          </cell>
          <cell r="O98">
            <v>0.8243745355461977</v>
          </cell>
        </row>
        <row r="99">
          <cell r="K99">
            <v>807.5</v>
          </cell>
          <cell r="L99">
            <v>559.1</v>
          </cell>
          <cell r="M99">
            <v>42.4</v>
          </cell>
          <cell r="N99">
            <v>49.7</v>
          </cell>
          <cell r="O99">
            <v>0.811591506513231</v>
          </cell>
        </row>
        <row r="100">
          <cell r="K100">
            <v>788.7</v>
          </cell>
          <cell r="L100">
            <v>615.8</v>
          </cell>
          <cell r="M100">
            <v>51.3</v>
          </cell>
          <cell r="N100">
            <v>49.4</v>
          </cell>
          <cell r="O100">
            <v>0.7518607741759763</v>
          </cell>
        </row>
        <row r="101">
          <cell r="K101">
            <v>883.7</v>
          </cell>
          <cell r="L101">
            <v>738.6</v>
          </cell>
          <cell r="M101">
            <v>65.6</v>
          </cell>
          <cell r="N101">
            <v>52.6</v>
          </cell>
          <cell r="O101">
            <v>0.6701721144743414</v>
          </cell>
        </row>
        <row r="102">
          <cell r="K102">
            <v>1071.6</v>
          </cell>
          <cell r="L102">
            <v>807.2</v>
          </cell>
          <cell r="M102">
            <v>64.4</v>
          </cell>
          <cell r="N102">
            <v>62.1</v>
          </cell>
          <cell r="O102">
            <v>0.7263637817949129</v>
          </cell>
        </row>
        <row r="103">
          <cell r="K103">
            <v>1155.2</v>
          </cell>
          <cell r="L103">
            <v>706.1</v>
          </cell>
          <cell r="M103">
            <v>61</v>
          </cell>
          <cell r="N103">
            <v>64.9</v>
          </cell>
          <cell r="O103">
            <v>0.6503151820989056</v>
          </cell>
        </row>
        <row r="104">
          <cell r="K104">
            <v>1128.7</v>
          </cell>
          <cell r="L104">
            <v>709.1</v>
          </cell>
          <cell r="M104">
            <v>67.3</v>
          </cell>
          <cell r="N104">
            <v>61.9</v>
          </cell>
          <cell r="O104">
            <v>0.5778359329613116</v>
          </cell>
        </row>
        <row r="105">
          <cell r="K105">
            <v>1006.6</v>
          </cell>
          <cell r="L105">
            <v>723</v>
          </cell>
          <cell r="M105">
            <v>72.7</v>
          </cell>
          <cell r="N105">
            <v>57.3</v>
          </cell>
          <cell r="O105">
            <v>0.5661109852415597</v>
          </cell>
        </row>
        <row r="106">
          <cell r="K106">
            <v>1186.4</v>
          </cell>
          <cell r="L106">
            <v>738.7</v>
          </cell>
          <cell r="M106">
            <v>71.2</v>
          </cell>
          <cell r="N106">
            <v>60.9</v>
          </cell>
          <cell r="O106">
            <v>0.5325670094403236</v>
          </cell>
        </row>
        <row r="107">
          <cell r="K107">
            <v>1138.6</v>
          </cell>
          <cell r="L107">
            <v>803.5</v>
          </cell>
          <cell r="M107">
            <v>73.8</v>
          </cell>
          <cell r="N107">
            <v>55.7</v>
          </cell>
          <cell r="O107">
            <v>0.5326151737716219</v>
          </cell>
        </row>
        <row r="108">
          <cell r="K108">
            <v>1143</v>
          </cell>
          <cell r="L108">
            <v>906.5</v>
          </cell>
        </row>
        <row r="109">
          <cell r="K109">
            <v>1239.7</v>
          </cell>
          <cell r="L109">
            <v>944.1</v>
          </cell>
        </row>
        <row r="110">
          <cell r="K110">
            <v>1493</v>
          </cell>
        </row>
        <row r="111">
          <cell r="K111">
            <v>1559.6</v>
          </cell>
        </row>
        <row r="112">
          <cell r="K112">
            <v>1602</v>
          </cell>
        </row>
        <row r="113">
          <cell r="K113">
            <v>1736.8</v>
          </cell>
        </row>
        <row r="114">
          <cell r="K114">
            <v>1917.3</v>
          </cell>
        </row>
        <row r="115">
          <cell r="K115">
            <v>1988.8</v>
          </cell>
        </row>
        <row r="116">
          <cell r="K116">
            <v>2500.5</v>
          </cell>
        </row>
        <row r="117">
          <cell r="K117">
            <v>2423.6</v>
          </cell>
        </row>
        <row r="118">
          <cell r="K118">
            <v>2963.7</v>
          </cell>
        </row>
        <row r="119">
          <cell r="K119">
            <v>4165.7</v>
          </cell>
        </row>
        <row r="120">
          <cell r="K120">
            <v>6545.1</v>
          </cell>
        </row>
        <row r="121">
          <cell r="K121">
            <v>7128.8</v>
          </cell>
        </row>
        <row r="122">
          <cell r="K122">
            <v>6679.7</v>
          </cell>
        </row>
        <row r="123">
          <cell r="K123">
            <v>6022.5</v>
          </cell>
        </row>
        <row r="124">
          <cell r="K124">
            <v>8336.5</v>
          </cell>
        </row>
      </sheetData>
      <sheetData sheetId="12">
        <row r="3">
          <cell r="Q3">
            <v>17.310062980568905</v>
          </cell>
          <cell r="T3">
            <v>137.01474912568972</v>
          </cell>
          <cell r="V3">
            <v>17.657523160235996</v>
          </cell>
          <cell r="AD3">
            <v>4.017966097838486</v>
          </cell>
          <cell r="AK3">
            <v>16.86</v>
          </cell>
          <cell r="AL3">
            <v>17.95</v>
          </cell>
        </row>
        <row r="4">
          <cell r="Q4">
            <v>17.85050560947605</v>
          </cell>
          <cell r="T4">
            <v>138.6171899592715</v>
          </cell>
          <cell r="V4">
            <v>18.396086236382203</v>
          </cell>
          <cell r="AD4">
            <v>4.684389351150583</v>
          </cell>
          <cell r="AF4">
            <v>18.68086835159844</v>
          </cell>
          <cell r="AG4">
            <v>18.68086835159844</v>
          </cell>
          <cell r="AK4">
            <v>13.88</v>
          </cell>
          <cell r="AL4">
            <v>18.85</v>
          </cell>
        </row>
        <row r="5">
          <cell r="Q5">
            <v>16.8823789624661</v>
          </cell>
          <cell r="T5">
            <v>129.55523586988224</v>
          </cell>
          <cell r="V5">
            <v>16.250395342901903</v>
          </cell>
          <cell r="AD5">
            <v>7.08463197743918</v>
          </cell>
          <cell r="AF5">
            <v>27.109209202967936</v>
          </cell>
          <cell r="AG5">
            <v>27.109209202967936</v>
          </cell>
          <cell r="AK5">
            <v>13.52</v>
          </cell>
          <cell r="AL5">
            <v>20.45</v>
          </cell>
        </row>
        <row r="6">
          <cell r="Q6">
            <v>21.755740905456697</v>
          </cell>
          <cell r="T6">
            <v>127.25312993500395</v>
          </cell>
          <cell r="V6">
            <v>20.853994782788487</v>
          </cell>
          <cell r="AD6">
            <v>7.9053499361333035</v>
          </cell>
          <cell r="AF6">
            <v>15.821436914423094</v>
          </cell>
          <cell r="AG6">
            <v>15.821436914423094</v>
          </cell>
          <cell r="AK6">
            <v>14.5</v>
          </cell>
          <cell r="AL6">
            <v>22.049999999999997</v>
          </cell>
        </row>
        <row r="7">
          <cell r="Q7">
            <v>19.358916900243695</v>
          </cell>
          <cell r="T7">
            <v>134.28417698053806</v>
          </cell>
          <cell r="V7">
            <v>19.94243493472804</v>
          </cell>
          <cell r="AD7">
            <v>9.915604841085361</v>
          </cell>
          <cell r="AF7">
            <v>14.79056748498238</v>
          </cell>
          <cell r="AG7">
            <v>14.79056748498238</v>
          </cell>
          <cell r="AK7">
            <v>16.35</v>
          </cell>
          <cell r="AL7">
            <v>23</v>
          </cell>
        </row>
        <row r="8">
          <cell r="Q8">
            <v>18.206118216849603</v>
          </cell>
          <cell r="T8">
            <v>129.08167671190546</v>
          </cell>
          <cell r="V8">
            <v>18.53130991185434</v>
          </cell>
          <cell r="AD8">
            <v>5.248248049870875</v>
          </cell>
          <cell r="AF8">
            <v>20.505316623462974</v>
          </cell>
          <cell r="AG8">
            <v>20.505316623462974</v>
          </cell>
          <cell r="AK8">
            <v>16.43</v>
          </cell>
          <cell r="AL8">
            <v>20.15</v>
          </cell>
        </row>
        <row r="9">
          <cell r="Q9">
            <v>13.397797391229503</v>
          </cell>
          <cell r="T9">
            <v>132.93241131217118</v>
          </cell>
          <cell r="V9">
            <v>14.94888941784152</v>
          </cell>
          <cell r="AD9">
            <v>5.264464328478459</v>
          </cell>
          <cell r="AF9">
            <v>23.092682585445125</v>
          </cell>
          <cell r="AG9">
            <v>23.092682585445125</v>
          </cell>
          <cell r="AK9">
            <v>15.58</v>
          </cell>
          <cell r="AL9">
            <v>17.2</v>
          </cell>
        </row>
        <row r="10">
          <cell r="F10">
            <v>75.65873951593876</v>
          </cell>
          <cell r="Q10">
            <v>18.72830017426271</v>
          </cell>
          <cell r="T10">
            <v>153.349004799606</v>
          </cell>
          <cell r="V10">
            <v>23.267158897983872</v>
          </cell>
          <cell r="AD10">
            <v>7.521263573017953</v>
          </cell>
          <cell r="AF10">
            <v>17.645303992901567</v>
          </cell>
          <cell r="AG10">
            <v>17.645303992901567</v>
          </cell>
        </row>
        <row r="11">
          <cell r="F11">
            <v>78.69656795520626</v>
          </cell>
          <cell r="K11">
            <v>0.006079027355623329</v>
          </cell>
          <cell r="P11">
            <v>26.6</v>
          </cell>
          <cell r="Q11">
            <v>19.099702930992343</v>
          </cell>
          <cell r="T11">
            <v>154.453787460861</v>
          </cell>
          <cell r="U11">
            <v>19.746369757974463</v>
          </cell>
          <cell r="V11">
            <v>25.97413738856688</v>
          </cell>
          <cell r="AD11">
            <v>8.717496708343104</v>
          </cell>
          <cell r="AF11">
            <v>20.33901118012428</v>
          </cell>
          <cell r="AG11">
            <v>20.33901118012428</v>
          </cell>
        </row>
        <row r="12">
          <cell r="F12">
            <v>80.00561753902281</v>
          </cell>
          <cell r="K12">
            <v>0.014420794137567111</v>
          </cell>
          <cell r="P12">
            <v>28.2</v>
          </cell>
          <cell r="Q12">
            <v>17.477097541867902</v>
          </cell>
          <cell r="T12">
            <v>153.7561178883977</v>
          </cell>
          <cell r="U12">
            <v>21.516841983784158</v>
          </cell>
          <cell r="V12">
            <v>24.31876228428055</v>
          </cell>
          <cell r="AD12">
            <v>9.492699623532298</v>
          </cell>
          <cell r="AF12">
            <v>24.993590239574146</v>
          </cell>
          <cell r="AG12">
            <v>24.993590239574146</v>
          </cell>
        </row>
        <row r="13">
          <cell r="F13">
            <v>82.02429392824584</v>
          </cell>
          <cell r="K13">
            <v>0.020270211363918125</v>
          </cell>
          <cell r="P13">
            <v>28.3</v>
          </cell>
          <cell r="Q13">
            <v>23.545905493536495</v>
          </cell>
          <cell r="T13">
            <v>154.1527765146804</v>
          </cell>
          <cell r="U13">
            <v>21.318147781392867</v>
          </cell>
          <cell r="V13">
            <v>32.429489416764305</v>
          </cell>
          <cell r="AD13">
            <v>18.378154232546883</v>
          </cell>
          <cell r="AF13">
            <v>30.904170186335456</v>
          </cell>
          <cell r="AG13">
            <v>30.904170186335456</v>
          </cell>
        </row>
        <row r="14">
          <cell r="F14">
            <v>83.39279533295408</v>
          </cell>
          <cell r="K14">
            <v>0.0139086591046392</v>
          </cell>
          <cell r="P14">
            <v>26.75</v>
          </cell>
          <cell r="Q14">
            <v>32.7479647810578</v>
          </cell>
          <cell r="T14">
            <v>151.70792870373185</v>
          </cell>
          <cell r="U14">
            <v>20.814402601745858</v>
          </cell>
          <cell r="V14">
            <v>45.85039568055572</v>
          </cell>
          <cell r="AD14">
            <v>30.177711114807373</v>
          </cell>
          <cell r="AF14">
            <v>41.185999467613186</v>
          </cell>
          <cell r="AG14">
            <v>41.185999467613186</v>
          </cell>
        </row>
        <row r="15">
          <cell r="F15">
            <v>83.19410259691317</v>
          </cell>
          <cell r="K15">
            <v>0.007840686472779936</v>
          </cell>
          <cell r="P15">
            <v>31.8</v>
          </cell>
          <cell r="Q15">
            <v>38.53506375168462</v>
          </cell>
          <cell r="T15">
            <v>148.17622250800042</v>
          </cell>
          <cell r="U15">
            <v>24.82405754060412</v>
          </cell>
          <cell r="V15">
            <v>52.86771987422304</v>
          </cell>
          <cell r="AD15">
            <v>41.38796802764896</v>
          </cell>
          <cell r="AF15">
            <v>52.562612599822586</v>
          </cell>
          <cell r="AG15">
            <v>52.562612599822586</v>
          </cell>
        </row>
        <row r="16">
          <cell r="F16">
            <v>83.44653261477319</v>
          </cell>
          <cell r="K16">
            <v>0.013632961844284695</v>
          </cell>
          <cell r="P16">
            <v>39.35</v>
          </cell>
          <cell r="Q16">
            <v>34.516012898666496</v>
          </cell>
          <cell r="T16">
            <v>150.1682736124571</v>
          </cell>
          <cell r="U16">
            <v>31.610736950308564</v>
          </cell>
          <cell r="V16">
            <v>49.38545106617944</v>
          </cell>
          <cell r="AD16">
            <v>34.45198471020353</v>
          </cell>
          <cell r="AF16">
            <v>52.86090949423252</v>
          </cell>
          <cell r="AG16">
            <v>52.86090949423252</v>
          </cell>
        </row>
        <row r="17">
          <cell r="F17">
            <v>86.7101528509946</v>
          </cell>
          <cell r="K17">
            <v>0.016369689117336838</v>
          </cell>
          <cell r="P17">
            <v>40.9</v>
          </cell>
          <cell r="Q17">
            <v>24.748528743838285</v>
          </cell>
          <cell r="T17">
            <v>157.4343075370094</v>
          </cell>
          <cell r="U17">
            <v>33.07457131130283</v>
          </cell>
          <cell r="V17">
            <v>37.37059479975302</v>
          </cell>
          <cell r="AD17">
            <v>20.285930650300024</v>
          </cell>
          <cell r="AF17">
            <v>50.620832475598974</v>
          </cell>
          <cell r="AG17">
            <v>50.620832475598974</v>
          </cell>
        </row>
        <row r="18">
          <cell r="F18">
            <v>87.88714113604915</v>
          </cell>
          <cell r="K18">
            <v>0.026543967829405386</v>
          </cell>
          <cell r="P18">
            <v>38.1</v>
          </cell>
          <cell r="Q18">
            <v>21.72749243507852</v>
          </cell>
          <cell r="T18">
            <v>155.80479913684732</v>
          </cell>
          <cell r="U18">
            <v>31.96810371963151</v>
          </cell>
          <cell r="V18">
            <v>33.68935282158634</v>
          </cell>
          <cell r="AD18">
            <v>13.37307011500838</v>
          </cell>
          <cell r="AF18">
            <v>50.27572360248451</v>
          </cell>
          <cell r="AG18">
            <v>50.27572360248451</v>
          </cell>
        </row>
        <row r="19">
          <cell r="F19">
            <v>84.06547804363682</v>
          </cell>
          <cell r="K19">
            <v>0.008571428571428483</v>
          </cell>
          <cell r="P19">
            <v>36.55</v>
          </cell>
          <cell r="Q19">
            <v>26.904726580654017</v>
          </cell>
          <cell r="T19">
            <v>156.827534654798</v>
          </cell>
          <cell r="U19">
            <v>32.21066178192642</v>
          </cell>
          <cell r="V19">
            <v>44.10354456087414</v>
          </cell>
          <cell r="AD19">
            <v>20.34119121931632</v>
          </cell>
          <cell r="AF19">
            <v>54.449497604259136</v>
          </cell>
          <cell r="AG19">
            <v>54.449497604259136</v>
          </cell>
        </row>
        <row r="20">
          <cell r="F20">
            <v>86.23543110129506</v>
          </cell>
          <cell r="K20">
            <v>0.03805496828752652</v>
          </cell>
          <cell r="P20">
            <v>37.24</v>
          </cell>
          <cell r="Q20">
            <v>28.982184220636494</v>
          </cell>
          <cell r="T20">
            <v>161.24999679774322</v>
          </cell>
          <cell r="U20">
            <v>33.0172387844567</v>
          </cell>
          <cell r="V20">
            <v>49.144196149614416</v>
          </cell>
          <cell r="AD20">
            <v>28.410777876355077</v>
          </cell>
          <cell r="AF20">
            <v>58.78026033717839</v>
          </cell>
          <cell r="AG20">
            <v>58.78026033717839</v>
          </cell>
        </row>
        <row r="21">
          <cell r="F21">
            <v>89.9094931898785</v>
          </cell>
          <cell r="K21">
            <v>0.08961303462321789</v>
          </cell>
          <cell r="P21">
            <v>41.04</v>
          </cell>
          <cell r="Q21">
            <v>34.716638555076976</v>
          </cell>
          <cell r="T21">
            <v>153.14252556199128</v>
          </cell>
          <cell r="U21">
            <v>37.24079467717974</v>
          </cell>
          <cell r="V21">
            <v>57.22099306417585</v>
          </cell>
          <cell r="AD21">
            <v>37.07563411142311</v>
          </cell>
          <cell r="AF21">
            <v>64.99512883762205</v>
          </cell>
          <cell r="AG21">
            <v>64.99512883762205</v>
          </cell>
        </row>
        <row r="22">
          <cell r="F22">
            <v>96.90835966679846</v>
          </cell>
          <cell r="K22">
            <v>0.061682242990654154</v>
          </cell>
          <cell r="P22">
            <v>47.05</v>
          </cell>
          <cell r="Q22">
            <v>44.34314992719865</v>
          </cell>
          <cell r="T22">
            <v>150.8295936649247</v>
          </cell>
          <cell r="U22">
            <v>41.7066262831879</v>
          </cell>
          <cell r="V22">
            <v>70.31838114730687</v>
          </cell>
          <cell r="AD22">
            <v>50.7675844175621</v>
          </cell>
          <cell r="AF22">
            <v>71.85470585625558</v>
          </cell>
          <cell r="AG22">
            <v>71.85470585625558</v>
          </cell>
        </row>
        <row r="23">
          <cell r="F23">
            <v>101.67362811130312</v>
          </cell>
          <cell r="K23">
            <v>-0.061619718309859156</v>
          </cell>
          <cell r="P23">
            <v>50.2</v>
          </cell>
          <cell r="Q23">
            <v>49.12978166491579</v>
          </cell>
          <cell r="T23">
            <v>165.71825759301512</v>
          </cell>
          <cell r="U23">
            <v>39.90839830107882</v>
          </cell>
          <cell r="V23">
            <v>76.7690388753894</v>
          </cell>
          <cell r="AD23">
            <v>67.21769809706404</v>
          </cell>
          <cell r="AF23">
            <v>72.41829769299028</v>
          </cell>
          <cell r="AG23">
            <v>72.41829769299028</v>
          </cell>
        </row>
        <row r="24">
          <cell r="F24">
            <v>89.99061159219114</v>
          </cell>
          <cell r="K24">
            <v>-0.05816135084427757</v>
          </cell>
          <cell r="P24">
            <v>53.45</v>
          </cell>
          <cell r="Q24">
            <v>45.536714391122956</v>
          </cell>
          <cell r="T24">
            <v>160.36496291390998</v>
          </cell>
          <cell r="U24">
            <v>44.722431005923355</v>
          </cell>
          <cell r="V24">
            <v>72.47015717530417</v>
          </cell>
          <cell r="AD24">
            <v>63.108968159819064</v>
          </cell>
          <cell r="AF24">
            <v>76.07590461401955</v>
          </cell>
          <cell r="AG24">
            <v>76.07590461401955</v>
          </cell>
        </row>
        <row r="25">
          <cell r="F25">
            <v>88.66334256993171</v>
          </cell>
          <cell r="K25">
            <v>0.1195219123505976</v>
          </cell>
          <cell r="P25">
            <v>56.55</v>
          </cell>
          <cell r="Q25">
            <v>36.820812698033365</v>
          </cell>
          <cell r="T25">
            <v>145.36882036586042</v>
          </cell>
          <cell r="U25">
            <v>55.112248202565915</v>
          </cell>
          <cell r="V25">
            <v>61.87147713549521</v>
          </cell>
          <cell r="AD25">
            <v>44.072990842963456</v>
          </cell>
          <cell r="AF25">
            <v>75.17407391304351</v>
          </cell>
          <cell r="AG25">
            <v>75.17407391304351</v>
          </cell>
        </row>
        <row r="26">
          <cell r="F26">
            <v>84.37395052186153</v>
          </cell>
          <cell r="K26">
            <v>0.04448398576512455</v>
          </cell>
          <cell r="P26">
            <v>50.8</v>
          </cell>
          <cell r="Q26">
            <v>31.925714349640984</v>
          </cell>
          <cell r="T26">
            <v>144.88178232794266</v>
          </cell>
          <cell r="U26">
            <v>51.666498852251095</v>
          </cell>
          <cell r="V26">
            <v>55.79689786826244</v>
          </cell>
          <cell r="AD26">
            <v>37.38705173601169</v>
          </cell>
          <cell r="AF26">
            <v>75.85700000000003</v>
          </cell>
          <cell r="AG26">
            <v>75.90100000000002</v>
          </cell>
        </row>
        <row r="27">
          <cell r="F27">
            <v>72.03855039931648</v>
          </cell>
          <cell r="K27">
            <v>0.017035775127768313</v>
          </cell>
          <cell r="P27">
            <v>45.4</v>
          </cell>
          <cell r="Q27">
            <v>30.236779804156395</v>
          </cell>
          <cell r="T27">
            <v>130.9130903688007</v>
          </cell>
          <cell r="U27">
            <v>55.3892184520275</v>
          </cell>
          <cell r="V27">
            <v>57.27938241372857</v>
          </cell>
          <cell r="AD27">
            <v>37.010291080430754</v>
          </cell>
          <cell r="AF27">
            <v>81.9775</v>
          </cell>
          <cell r="AG27">
            <v>82.03050000000002</v>
          </cell>
        </row>
        <row r="28">
          <cell r="F28">
            <v>73.29711225843089</v>
          </cell>
          <cell r="K28">
            <v>-0.031825795644891214</v>
          </cell>
          <cell r="P28">
            <v>50.7</v>
          </cell>
          <cell r="Q28">
            <v>38.126999999999995</v>
          </cell>
          <cell r="T28">
            <v>136.29042217130373</v>
          </cell>
          <cell r="U28">
            <v>61.97871257378156</v>
          </cell>
          <cell r="V28">
            <v>75.34299720150648</v>
          </cell>
          <cell r="AD28">
            <v>49.68359701889046</v>
          </cell>
          <cell r="AF28">
            <v>85.95350000000002</v>
          </cell>
          <cell r="AG28">
            <v>86.03350000000002</v>
          </cell>
        </row>
        <row r="29">
          <cell r="F29">
            <v>73.97035623952408</v>
          </cell>
          <cell r="K29">
            <v>0.0017301038062283985</v>
          </cell>
          <cell r="P29">
            <v>54.9</v>
          </cell>
          <cell r="Q29">
            <v>42.229</v>
          </cell>
          <cell r="T29">
            <v>132.69865940495725</v>
          </cell>
          <cell r="U29">
            <v>70.00010391636555</v>
          </cell>
          <cell r="V29">
            <v>84.74498419880935</v>
          </cell>
          <cell r="AD29">
            <v>61.451750592235356</v>
          </cell>
          <cell r="AF29">
            <v>86.795</v>
          </cell>
          <cell r="AG29">
            <v>86.915</v>
          </cell>
        </row>
        <row r="30">
          <cell r="F30">
            <v>66.40449690411837</v>
          </cell>
          <cell r="K30">
            <v>0.001727115716753047</v>
          </cell>
          <cell r="P30">
            <v>57.4</v>
          </cell>
          <cell r="Q30">
            <v>42.9035</v>
          </cell>
          <cell r="T30">
            <v>119.07583369128578</v>
          </cell>
          <cell r="U30">
            <v>84.18776952644745</v>
          </cell>
          <cell r="V30">
            <v>88.87176281128822</v>
          </cell>
          <cell r="AD30">
            <v>68.77085257850749</v>
          </cell>
          <cell r="AF30">
            <v>95.26600000000002</v>
          </cell>
          <cell r="AG30">
            <v>98.38600000000002</v>
          </cell>
        </row>
        <row r="31">
          <cell r="F31">
            <v>63.3537514851213</v>
          </cell>
          <cell r="K31">
            <v>-0.027586206896551748</v>
          </cell>
          <cell r="P31">
            <v>62.5</v>
          </cell>
          <cell r="Q31">
            <v>47.236000000000004</v>
          </cell>
          <cell r="T31">
            <v>108.02805102150633</v>
          </cell>
          <cell r="U31">
            <v>92.82885922986208</v>
          </cell>
          <cell r="V31">
            <v>89.89240111319901</v>
          </cell>
          <cell r="AD31">
            <v>82.67273122474842</v>
          </cell>
          <cell r="AF31">
            <v>111.1755</v>
          </cell>
          <cell r="AG31">
            <v>115.4355</v>
          </cell>
        </row>
        <row r="32">
          <cell r="F32">
            <v>68.71372727028881</v>
          </cell>
          <cell r="K32">
            <v>0.037234042553191515</v>
          </cell>
          <cell r="P32">
            <v>68.85</v>
          </cell>
          <cell r="Q32">
            <v>56.0935</v>
          </cell>
          <cell r="T32">
            <v>108.25195970327806</v>
          </cell>
          <cell r="U32">
            <v>93.21586825165684</v>
          </cell>
          <cell r="V32">
            <v>97.50896368842189</v>
          </cell>
          <cell r="AD32">
            <v>109.62200087038647</v>
          </cell>
          <cell r="AF32">
            <v>114.64949999999999</v>
          </cell>
          <cell r="AG32">
            <v>120.1895</v>
          </cell>
        </row>
        <row r="33">
          <cell r="F33">
            <v>72.81927682134827</v>
          </cell>
          <cell r="K33">
            <v>0.07692307692307693</v>
          </cell>
          <cell r="P33">
            <v>74.15</v>
          </cell>
          <cell r="Q33">
            <v>62.51738807745143</v>
          </cell>
          <cell r="T33">
            <v>100</v>
          </cell>
          <cell r="U33">
            <v>100</v>
          </cell>
          <cell r="V33">
            <v>100</v>
          </cell>
          <cell r="AD33">
            <v>121.20571814997078</v>
          </cell>
          <cell r="AF33">
            <v>122.58599999999998</v>
          </cell>
          <cell r="AG33">
            <v>133.00599999999997</v>
          </cell>
        </row>
        <row r="34">
          <cell r="F34">
            <v>72.40566272539627</v>
          </cell>
          <cell r="K34">
            <v>0.02698412698412703</v>
          </cell>
          <cell r="P34">
            <v>76.05</v>
          </cell>
          <cell r="Q34">
            <v>65.59279936153159</v>
          </cell>
          <cell r="T34">
            <v>98.84945918741263</v>
          </cell>
          <cell r="U34">
            <v>104.6127841361625</v>
          </cell>
          <cell r="V34">
            <v>105.78554693717227</v>
          </cell>
          <cell r="AD34">
            <v>118.28140379964675</v>
          </cell>
          <cell r="AF34">
            <v>118.08949999999999</v>
          </cell>
          <cell r="AG34">
            <v>129.4295</v>
          </cell>
        </row>
        <row r="35">
          <cell r="F35">
            <v>72.76316556919762</v>
          </cell>
          <cell r="K35">
            <v>0.1421947449768161</v>
          </cell>
          <cell r="P35">
            <v>81.65</v>
          </cell>
          <cell r="Q35">
            <v>73.91127288088742</v>
          </cell>
          <cell r="T35">
            <v>95.74260831968824</v>
          </cell>
          <cell r="U35">
            <v>117.94626446195991</v>
          </cell>
          <cell r="V35">
            <v>121.24232838735509</v>
          </cell>
          <cell r="AD35">
            <v>123.79539703029266</v>
          </cell>
          <cell r="AF35">
            <v>139.509</v>
          </cell>
          <cell r="AG35">
            <v>153.72899999999998</v>
          </cell>
        </row>
        <row r="36">
          <cell r="F36">
            <v>72.5728296294981</v>
          </cell>
          <cell r="K36">
            <v>0.008119079837618325</v>
          </cell>
          <cell r="P36">
            <v>91.55</v>
          </cell>
          <cell r="Q36">
            <v>81.23219618138523</v>
          </cell>
          <cell r="T36">
            <v>95.77258994528322</v>
          </cell>
          <cell r="U36">
            <v>129.47351867020868</v>
          </cell>
          <cell r="V36">
            <v>130.49755033611277</v>
          </cell>
          <cell r="AD36">
            <v>134.3810733817614</v>
          </cell>
          <cell r="AF36">
            <v>154.1</v>
          </cell>
          <cell r="AG36">
            <v>166.76</v>
          </cell>
        </row>
        <row r="37">
          <cell r="F37">
            <v>85.18001936301832</v>
          </cell>
          <cell r="K37">
            <v>-0.010738255033557008</v>
          </cell>
          <cell r="P37">
            <v>100.05</v>
          </cell>
          <cell r="Q37">
            <v>85.50858562406736</v>
          </cell>
          <cell r="T37">
            <v>94.87434964822381</v>
          </cell>
          <cell r="U37">
            <v>138.11976412374673</v>
          </cell>
          <cell r="V37">
            <v>132.83349511037713</v>
          </cell>
          <cell r="AD37">
            <v>135.2137578257976</v>
          </cell>
          <cell r="AF37">
            <v>151.66949999999997</v>
          </cell>
          <cell r="AG37">
            <v>163.30949999999996</v>
          </cell>
        </row>
        <row r="38">
          <cell r="F38">
            <v>84.4641863786488</v>
          </cell>
          <cell r="K38">
            <v>0.0013568521031206828</v>
          </cell>
          <cell r="P38">
            <v>119.6</v>
          </cell>
          <cell r="Q38">
            <v>94.34451376586115</v>
          </cell>
          <cell r="T38">
            <v>97.51483727652091</v>
          </cell>
          <cell r="U38">
            <v>152.6977875226884</v>
          </cell>
          <cell r="V38">
            <v>139.31543837927853</v>
          </cell>
          <cell r="AD38">
            <v>151.5468567342283</v>
          </cell>
          <cell r="AF38">
            <v>168.718</v>
          </cell>
          <cell r="AG38">
            <v>193.268</v>
          </cell>
        </row>
        <row r="39">
          <cell r="F39">
            <v>83.05681535364856</v>
          </cell>
          <cell r="K39">
            <v>-0.016260162601626056</v>
          </cell>
          <cell r="P39">
            <v>129.6</v>
          </cell>
          <cell r="Q39">
            <v>107.96433020032326</v>
          </cell>
          <cell r="T39">
            <v>99.22899731889763</v>
          </cell>
          <cell r="U39">
            <v>152.46061551738498</v>
          </cell>
          <cell r="V39">
            <v>149.47958900067658</v>
          </cell>
          <cell r="AD39">
            <v>185.50871268712902</v>
          </cell>
          <cell r="AF39">
            <v>196.15324999999999</v>
          </cell>
          <cell r="AG39">
            <v>236.88324999999998</v>
          </cell>
        </row>
        <row r="40">
          <cell r="F40">
            <v>83.454200629122</v>
          </cell>
          <cell r="K40">
            <v>0.0468319559228651</v>
          </cell>
          <cell r="P40">
            <v>122.39</v>
          </cell>
          <cell r="Q40">
            <v>113.25025671549355</v>
          </cell>
          <cell r="T40">
            <v>94.65935716384189</v>
          </cell>
          <cell r="U40">
            <v>149.46782237692915</v>
          </cell>
          <cell r="V40">
            <v>155.27975906739547</v>
          </cell>
          <cell r="AD40">
            <v>183.75465356442166</v>
          </cell>
          <cell r="AF40">
            <v>226.64724999999999</v>
          </cell>
          <cell r="AG40">
            <v>265.28725</v>
          </cell>
        </row>
        <row r="41">
          <cell r="F41">
            <v>84.261832267002</v>
          </cell>
          <cell r="K41">
            <v>0.003947368421052594</v>
          </cell>
          <cell r="P41">
            <v>117.79</v>
          </cell>
          <cell r="Q41">
            <v>94.09638367217356</v>
          </cell>
          <cell r="T41">
            <v>79.19944163217764</v>
          </cell>
          <cell r="U41">
            <v>178.36702782746715</v>
          </cell>
          <cell r="V41">
            <v>133.8478922405331</v>
          </cell>
          <cell r="AD41">
            <v>160.83058595859524</v>
          </cell>
          <cell r="AF41">
            <v>223.89375</v>
          </cell>
          <cell r="AG41">
            <v>270.86375</v>
          </cell>
        </row>
        <row r="42">
          <cell r="F42">
            <v>91.93450981432957</v>
          </cell>
          <cell r="K42">
            <v>0.08519003931847968</v>
          </cell>
          <cell r="P42">
            <v>122.15</v>
          </cell>
          <cell r="Q42">
            <v>87.40541204154044</v>
          </cell>
          <cell r="T42">
            <v>78.13446999345112</v>
          </cell>
          <cell r="U42">
            <v>188.396212272174</v>
          </cell>
          <cell r="V42">
            <v>124.93094377858445</v>
          </cell>
          <cell r="AD42">
            <v>151.17337064707573</v>
          </cell>
          <cell r="AF42">
            <v>226.86515000000003</v>
          </cell>
          <cell r="AG42">
            <v>305.16515000000004</v>
          </cell>
        </row>
        <row r="43">
          <cell r="F43">
            <v>103.22743922171877</v>
          </cell>
          <cell r="K43">
            <v>0.16545893719806767</v>
          </cell>
          <cell r="P43">
            <v>137.79</v>
          </cell>
          <cell r="Q43">
            <v>99.69870612603331</v>
          </cell>
          <cell r="T43">
            <v>78.07849577403213</v>
          </cell>
          <cell r="U43">
            <v>207.39512089394088</v>
          </cell>
          <cell r="V43">
            <v>138.9671417168325</v>
          </cell>
          <cell r="AD43">
            <v>176.1038225271713</v>
          </cell>
          <cell r="AF43">
            <v>246.90169999999998</v>
          </cell>
          <cell r="AG43">
            <v>332.88169999999997</v>
          </cell>
        </row>
        <row r="44">
          <cell r="F44">
            <v>103.94844596575952</v>
          </cell>
          <cell r="K44">
            <v>0.0031088082901554108</v>
          </cell>
          <cell r="P44">
            <v>147.2</v>
          </cell>
          <cell r="Q44">
            <v>94.96705049917348</v>
          </cell>
          <cell r="T44">
            <v>79.17376284048329</v>
          </cell>
          <cell r="U44">
            <v>220.3535581822837</v>
          </cell>
          <cell r="V44">
            <v>133.49863449597473</v>
          </cell>
          <cell r="AD44">
            <v>163.7633033675889</v>
          </cell>
          <cell r="AF44">
            <v>260.48170000000005</v>
          </cell>
          <cell r="AG44">
            <v>336.05170000000004</v>
          </cell>
        </row>
        <row r="45">
          <cell r="F45">
            <v>102.98263816180624</v>
          </cell>
          <cell r="K45">
            <v>0.01756198347107441</v>
          </cell>
          <cell r="P45">
            <v>155.01</v>
          </cell>
          <cell r="Q45">
            <v>95.34757327920727</v>
          </cell>
          <cell r="T45">
            <v>86.86328974201093</v>
          </cell>
          <cell r="U45">
            <v>205.91925191572253</v>
          </cell>
          <cell r="V45">
            <v>130.49488320213075</v>
          </cell>
          <cell r="AD45">
            <v>135.674731008256</v>
          </cell>
          <cell r="AF45">
            <v>228.4901269</v>
          </cell>
          <cell r="AG45">
            <v>294.7788484870942</v>
          </cell>
        </row>
        <row r="46">
          <cell r="F46">
            <v>100</v>
          </cell>
          <cell r="K46">
            <v>0.015228426395939087</v>
          </cell>
          <cell r="M46">
            <v>100</v>
          </cell>
          <cell r="P46">
            <v>159.22</v>
          </cell>
          <cell r="Q46">
            <v>86.28055959021863</v>
          </cell>
          <cell r="T46">
            <v>84.42334948296103</v>
          </cell>
          <cell r="U46">
            <v>218.28494960094994</v>
          </cell>
          <cell r="V46">
            <v>118.44371897612352</v>
          </cell>
          <cell r="AD46">
            <v>121.3641530562089</v>
          </cell>
          <cell r="AF46">
            <v>221.9391469</v>
          </cell>
          <cell r="AG46">
            <v>286.3273220817229</v>
          </cell>
        </row>
        <row r="47">
          <cell r="F47">
            <v>97.68447923203864</v>
          </cell>
          <cell r="M47">
            <v>159.34832907342135</v>
          </cell>
          <cell r="P47">
            <v>146.12</v>
          </cell>
          <cell r="Q47">
            <v>52.60568608072742</v>
          </cell>
          <cell r="T47">
            <v>71.10272515676205</v>
          </cell>
          <cell r="U47">
            <v>217.3855636913146</v>
          </cell>
          <cell r="V47">
            <v>66.00096745805921</v>
          </cell>
          <cell r="AD47">
            <v>60.9610037295864</v>
          </cell>
          <cell r="AF47">
            <v>227.3542537</v>
          </cell>
          <cell r="AG47">
            <v>293.31343990044707</v>
          </cell>
        </row>
        <row r="48">
          <cell r="F48">
            <v>92.97378349673559</v>
          </cell>
          <cell r="M48">
            <v>540.7100604513848</v>
          </cell>
          <cell r="P48">
            <v>139.25</v>
          </cell>
          <cell r="Q48">
            <v>53.504107507111534</v>
          </cell>
          <cell r="T48">
            <v>64.59786940060074</v>
          </cell>
          <cell r="U48">
            <v>215.28718343990886</v>
          </cell>
          <cell r="V48">
            <v>63.37801317019285</v>
          </cell>
          <cell r="AD48">
            <v>30.949791563229578</v>
          </cell>
          <cell r="AF48">
            <v>223.1631278721854</v>
          </cell>
          <cell r="AG48">
            <v>287.906399945813</v>
          </cell>
        </row>
        <row r="49">
          <cell r="F49">
            <v>81.66779230202503</v>
          </cell>
          <cell r="M49">
            <v>1173.7364726871522</v>
          </cell>
          <cell r="P49">
            <v>162.67</v>
          </cell>
          <cell r="Q49">
            <v>71.33351184546464</v>
          </cell>
          <cell r="T49">
            <v>74.88273933678168</v>
          </cell>
          <cell r="U49">
            <v>184.88086623397095</v>
          </cell>
          <cell r="V49">
            <v>72.00624427157044</v>
          </cell>
          <cell r="AD49">
            <v>39.1709488407482</v>
          </cell>
          <cell r="AF49">
            <v>180.9637458497135</v>
          </cell>
          <cell r="AG49">
            <v>233.46428724614495</v>
          </cell>
        </row>
        <row r="50">
          <cell r="F50">
            <v>67.17490079052752</v>
          </cell>
          <cell r="M50">
            <v>214.8679389312977</v>
          </cell>
          <cell r="P50">
            <v>197.64</v>
          </cell>
          <cell r="Q50">
            <v>126.64263733015696</v>
          </cell>
          <cell r="T50">
            <v>76.44793508979784</v>
          </cell>
          <cell r="U50">
            <v>168.49408665808423</v>
          </cell>
          <cell r="V50">
            <v>97.89620446970993</v>
          </cell>
          <cell r="AD50">
            <v>70.64276903558233</v>
          </cell>
          <cell r="AF50">
            <v>163.38100194727446</v>
          </cell>
          <cell r="AG50">
            <v>210.78050186283676</v>
          </cell>
        </row>
        <row r="51">
          <cell r="F51">
            <v>131.62861756537578</v>
          </cell>
          <cell r="M51">
            <v>203.6</v>
          </cell>
          <cell r="P51">
            <v>260.44</v>
          </cell>
          <cell r="Q51">
            <v>112.87928657611646</v>
          </cell>
          <cell r="T51">
            <v>86.93783006187586</v>
          </cell>
          <cell r="U51">
            <v>174.61296801650786</v>
          </cell>
          <cell r="V51">
            <v>78.0372919102843</v>
          </cell>
          <cell r="AD51">
            <v>84.68046184469348</v>
          </cell>
          <cell r="AF51">
            <v>211.32907602447997</v>
          </cell>
          <cell r="AG51">
            <v>304.87963254929116</v>
          </cell>
        </row>
        <row r="52">
          <cell r="F52">
            <v>120.23651249341601</v>
          </cell>
          <cell r="M52">
            <v>195.3</v>
          </cell>
          <cell r="P52">
            <v>277.92</v>
          </cell>
          <cell r="Q52">
            <v>151.03337960872184</v>
          </cell>
          <cell r="T52">
            <v>78.76361987703908</v>
          </cell>
          <cell r="U52">
            <v>207.2708189915766</v>
          </cell>
          <cell r="V52">
            <v>105.22702703329107</v>
          </cell>
          <cell r="AD52">
            <v>119.81238089296875</v>
          </cell>
          <cell r="AF52">
            <v>257.04734143203467</v>
          </cell>
          <cell r="AG52">
            <v>370.83633013420666</v>
          </cell>
        </row>
        <row r="53">
          <cell r="F53">
            <v>127.43861783192992</v>
          </cell>
          <cell r="M53">
            <v>212.3</v>
          </cell>
          <cell r="P53">
            <v>425.4</v>
          </cell>
          <cell r="Q53">
            <v>251.12785978315966</v>
          </cell>
          <cell r="T53">
            <v>87.36570971379724</v>
          </cell>
          <cell r="U53">
            <v>253.16709566904237</v>
          </cell>
          <cell r="V53">
            <v>154.86597411194703</v>
          </cell>
          <cell r="AD53">
            <v>207.1894992963852</v>
          </cell>
          <cell r="AF53">
            <v>295.10800340386567</v>
          </cell>
          <cell r="AG53">
            <v>425.7455780940588</v>
          </cell>
        </row>
        <row r="54">
          <cell r="F54">
            <v>130.29268686469416</v>
          </cell>
          <cell r="M54">
            <v>190.1</v>
          </cell>
          <cell r="P54">
            <v>375.9</v>
          </cell>
          <cell r="Q54">
            <v>275.42876569120256</v>
          </cell>
          <cell r="T54">
            <v>76.07494520503506</v>
          </cell>
          <cell r="U54">
            <v>375.4316677660452</v>
          </cell>
          <cell r="V54">
            <v>248.21032952668378</v>
          </cell>
          <cell r="AD54">
            <v>281.21725257671073</v>
          </cell>
          <cell r="AF54">
            <v>331.1501462610085</v>
          </cell>
          <cell r="AG54">
            <v>477.7427546174723</v>
          </cell>
        </row>
        <row r="55">
          <cell r="F55">
            <v>95.52315994246504</v>
          </cell>
          <cell r="M55">
            <v>151.6</v>
          </cell>
          <cell r="P55">
            <v>313.9</v>
          </cell>
          <cell r="Q55">
            <v>146.72817626318113</v>
          </cell>
          <cell r="T55">
            <v>78.31359923216007</v>
          </cell>
          <cell r="U55">
            <v>322.0472313710322</v>
          </cell>
          <cell r="V55">
            <v>139.82643598186735</v>
          </cell>
          <cell r="AD55">
            <v>121.19781896948466</v>
          </cell>
          <cell r="AF55">
            <v>328.1551462610085</v>
          </cell>
          <cell r="AG55">
            <v>473.421936504496</v>
          </cell>
        </row>
        <row r="56">
          <cell r="F56">
            <v>84.27296524848491</v>
          </cell>
          <cell r="M56">
            <v>136.1</v>
          </cell>
          <cell r="P56">
            <v>276</v>
          </cell>
          <cell r="Q56">
            <v>158.05815317703883</v>
          </cell>
          <cell r="T56">
            <v>66.29276597833646</v>
          </cell>
          <cell r="U56">
            <v>322.46251066623614</v>
          </cell>
          <cell r="V56">
            <v>145.19896543644322</v>
          </cell>
          <cell r="AD56">
            <v>133.48131100644673</v>
          </cell>
          <cell r="AF56">
            <v>336.3471462610085</v>
          </cell>
          <cell r="AG56">
            <v>485.2403478505735</v>
          </cell>
        </row>
        <row r="57">
          <cell r="F57">
            <v>87.69988889219515</v>
          </cell>
          <cell r="M57">
            <v>142</v>
          </cell>
          <cell r="P57">
            <v>297</v>
          </cell>
          <cell r="Q57">
            <v>173.2108643108698</v>
          </cell>
          <cell r="T57">
            <v>83.65438270317114</v>
          </cell>
          <cell r="U57">
            <v>321.22820359832906</v>
          </cell>
          <cell r="V57">
            <v>185.8794494255759</v>
          </cell>
          <cell r="AD57">
            <v>187.4154233071569</v>
          </cell>
          <cell r="AF57">
            <v>354.1283962610085</v>
          </cell>
          <cell r="AG57">
            <v>510.89295121329826</v>
          </cell>
        </row>
        <row r="58">
          <cell r="F58">
            <v>101.05415781547487</v>
          </cell>
          <cell r="M58">
            <v>162.9</v>
          </cell>
          <cell r="Q58">
            <v>195.11794701498255</v>
          </cell>
          <cell r="T58">
            <v>91.06522935632098</v>
          </cell>
          <cell r="U58">
            <v>315.39041430780526</v>
          </cell>
          <cell r="V58">
            <v>197.7019323478272</v>
          </cell>
          <cell r="AD58">
            <v>206</v>
          </cell>
          <cell r="AF58">
            <v>363.2443962610085</v>
          </cell>
          <cell r="AH58">
            <v>160.8</v>
          </cell>
          <cell r="AJ58">
            <v>545.9</v>
          </cell>
        </row>
        <row r="59">
          <cell r="F59">
            <v>101.23897166741563</v>
          </cell>
          <cell r="M59">
            <v>163.9</v>
          </cell>
          <cell r="T59">
            <v>100.08119790970336</v>
          </cell>
          <cell r="U59">
            <v>302.1843944184498</v>
          </cell>
          <cell r="V59">
            <v>197.7051752590233</v>
          </cell>
          <cell r="AD59">
            <v>233</v>
          </cell>
          <cell r="AH59">
            <v>198.9</v>
          </cell>
          <cell r="AJ59">
            <v>638.8</v>
          </cell>
        </row>
        <row r="60">
          <cell r="F60">
            <v>89.12869368761473</v>
          </cell>
          <cell r="M60">
            <v>152.6</v>
          </cell>
          <cell r="T60">
            <v>81.77211218334371</v>
          </cell>
          <cell r="U60">
            <v>345.6541079007462</v>
          </cell>
          <cell r="V60">
            <v>183.26663494216925</v>
          </cell>
          <cell r="AD60">
            <v>234</v>
          </cell>
          <cell r="AH60">
            <v>185.1</v>
          </cell>
          <cell r="AJ60">
            <v>611.9</v>
          </cell>
        </row>
        <row r="61">
          <cell r="F61">
            <v>82.02449001753646</v>
          </cell>
          <cell r="M61">
            <v>137</v>
          </cell>
          <cell r="T61">
            <v>80.4738031376632</v>
          </cell>
          <cell r="U61">
            <v>316.79834339383126</v>
          </cell>
          <cell r="V61">
            <v>182.614904376941</v>
          </cell>
          <cell r="AD61">
            <v>268</v>
          </cell>
          <cell r="AH61">
            <v>212.3</v>
          </cell>
          <cell r="AJ61">
            <v>750.6</v>
          </cell>
        </row>
        <row r="62">
          <cell r="F62">
            <v>80.24726583571638</v>
          </cell>
          <cell r="M62">
            <v>138.9</v>
          </cell>
          <cell r="T62">
            <v>81.53581307679434</v>
          </cell>
          <cell r="U62">
            <v>297.5624683494599</v>
          </cell>
          <cell r="V62">
            <v>186.25587750916964</v>
          </cell>
          <cell r="AD62">
            <v>249</v>
          </cell>
          <cell r="AH62">
            <v>229.1</v>
          </cell>
          <cell r="AJ62">
            <v>786.8</v>
          </cell>
        </row>
        <row r="63">
          <cell r="F63">
            <v>80.28972720900336</v>
          </cell>
          <cell r="M63">
            <v>141.5</v>
          </cell>
          <cell r="T63">
            <v>66.06214290257576</v>
          </cell>
          <cell r="U63">
            <v>278.64568588189474</v>
          </cell>
          <cell r="V63">
            <v>166.59834797057795</v>
          </cell>
          <cell r="AD63">
            <v>301</v>
          </cell>
          <cell r="AH63">
            <v>232</v>
          </cell>
          <cell r="AJ63">
            <v>818.5</v>
          </cell>
        </row>
        <row r="64">
          <cell r="F64">
            <v>65.43320650554328</v>
          </cell>
          <cell r="M64">
            <v>124.5</v>
          </cell>
          <cell r="T64">
            <v>55.75926127600224</v>
          </cell>
          <cell r="U64">
            <v>296.8494295244907</v>
          </cell>
          <cell r="V64">
            <v>106.361456318964</v>
          </cell>
          <cell r="AD64">
            <v>226</v>
          </cell>
          <cell r="AH64">
            <v>150.4</v>
          </cell>
          <cell r="AJ64">
            <v>402.6</v>
          </cell>
        </row>
        <row r="65">
          <cell r="F65">
            <v>55.944107280971004</v>
          </cell>
          <cell r="M65">
            <v>110.1</v>
          </cell>
          <cell r="T65">
            <v>59.77641779205919</v>
          </cell>
          <cell r="U65">
            <v>201.7485150346593</v>
          </cell>
          <cell r="V65">
            <v>85.02138014571723</v>
          </cell>
          <cell r="AD65">
            <v>174</v>
          </cell>
          <cell r="AH65">
            <v>187</v>
          </cell>
          <cell r="AJ65">
            <v>430</v>
          </cell>
        </row>
        <row r="66">
          <cell r="F66">
            <v>52.69572795783318</v>
          </cell>
          <cell r="M66">
            <v>117.9</v>
          </cell>
          <cell r="T66">
            <v>58.22610795129994</v>
          </cell>
          <cell r="U66">
            <v>221.58289643474606</v>
          </cell>
          <cell r="V66">
            <v>102.55508374917652</v>
          </cell>
          <cell r="AD66">
            <v>232</v>
          </cell>
          <cell r="AH66">
            <v>170.6</v>
          </cell>
          <cell r="AJ66">
            <v>496.9</v>
          </cell>
        </row>
        <row r="67">
          <cell r="F67">
            <v>47.47278479848584</v>
          </cell>
          <cell r="M67">
            <v>120.5</v>
          </cell>
          <cell r="T67">
            <v>68.10082626799239</v>
          </cell>
          <cell r="U67">
            <v>294.02858046602705</v>
          </cell>
          <cell r="V67">
            <v>123.26299625875576</v>
          </cell>
          <cell r="AD67">
            <v>307</v>
          </cell>
          <cell r="AH67">
            <v>189.4</v>
          </cell>
          <cell r="AJ67">
            <v>557.7</v>
          </cell>
        </row>
        <row r="68">
          <cell r="F68">
            <v>48.02269326057514</v>
          </cell>
          <cell r="M68">
            <v>123.2</v>
          </cell>
          <cell r="T68">
            <v>75.31698694915521</v>
          </cell>
          <cell r="U68">
            <v>311.4493814053361</v>
          </cell>
          <cell r="V68">
            <v>150.5920777909152</v>
          </cell>
          <cell r="AD68">
            <v>336</v>
          </cell>
          <cell r="AH68">
            <v>198.2</v>
          </cell>
          <cell r="AJ68">
            <v>612.9</v>
          </cell>
        </row>
        <row r="69">
          <cell r="F69">
            <v>51.25090866902157</v>
          </cell>
          <cell r="M69">
            <v>133.6</v>
          </cell>
          <cell r="T69">
            <v>70.32507876045868</v>
          </cell>
          <cell r="U69">
            <v>330.4427772135313</v>
          </cell>
          <cell r="V69">
            <v>164.9392590419182</v>
          </cell>
          <cell r="AD69">
            <v>347</v>
          </cell>
          <cell r="AH69">
            <v>219.9</v>
          </cell>
          <cell r="AJ69">
            <v>709.1</v>
          </cell>
        </row>
        <row r="70">
          <cell r="F70">
            <v>62.11997961553288</v>
          </cell>
          <cell r="M70">
            <v>165.1</v>
          </cell>
          <cell r="T70">
            <v>76.28846628635466</v>
          </cell>
          <cell r="U70">
            <v>332.6921281942353</v>
          </cell>
          <cell r="V70">
            <v>207.04254416842176</v>
          </cell>
          <cell r="AD70">
            <v>398</v>
          </cell>
          <cell r="AH70">
            <v>207</v>
          </cell>
          <cell r="AJ70">
            <v>872.1</v>
          </cell>
        </row>
        <row r="71">
          <cell r="F71">
            <v>53.35044998571286</v>
          </cell>
          <cell r="M71">
            <v>174.3</v>
          </cell>
          <cell r="T71">
            <v>65.64340678070484</v>
          </cell>
          <cell r="U71">
            <v>301.0278298117894</v>
          </cell>
          <cell r="V71">
            <v>138.17151579838483</v>
          </cell>
          <cell r="AD71">
            <v>377</v>
          </cell>
          <cell r="AH71">
            <v>223.5</v>
          </cell>
          <cell r="AJ71">
            <v>892.5</v>
          </cell>
        </row>
        <row r="72">
          <cell r="F72">
            <v>47.70191339280449</v>
          </cell>
          <cell r="M72">
            <v>176.9</v>
          </cell>
          <cell r="T72">
            <v>74.33398987660908</v>
          </cell>
          <cell r="U72">
            <v>360.2871526953138</v>
          </cell>
          <cell r="V72">
            <v>188.44291283346357</v>
          </cell>
          <cell r="AD72">
            <v>395</v>
          </cell>
          <cell r="AH72">
            <v>284.6</v>
          </cell>
          <cell r="AJ72">
            <v>953.9000000000001</v>
          </cell>
        </row>
        <row r="73">
          <cell r="F73">
            <v>46.691971833264404</v>
          </cell>
          <cell r="M73">
            <v>182.1</v>
          </cell>
          <cell r="T73">
            <v>66.28073597932782</v>
          </cell>
          <cell r="U73">
            <v>354.51556955644367</v>
          </cell>
          <cell r="V73">
            <v>172.5083677661612</v>
          </cell>
          <cell r="AD73">
            <v>484</v>
          </cell>
          <cell r="AH73">
            <v>399.1</v>
          </cell>
          <cell r="AJ73">
            <v>1138.7</v>
          </cell>
        </row>
        <row r="74">
          <cell r="F74">
            <v>52.0614262679753</v>
          </cell>
          <cell r="M74">
            <v>187.40388349514564</v>
          </cell>
          <cell r="AD74">
            <v>611</v>
          </cell>
          <cell r="AH74">
            <v>472.1</v>
          </cell>
          <cell r="AJ74">
            <v>1377.6</v>
          </cell>
        </row>
        <row r="75">
          <cell r="F75">
            <v>58.51056358510939</v>
          </cell>
          <cell r="M75">
            <v>217.45922330097088</v>
          </cell>
          <cell r="AD75">
            <v>526.3</v>
          </cell>
          <cell r="AH75">
            <v>728.8</v>
          </cell>
          <cell r="AJ75">
            <v>1884.9</v>
          </cell>
        </row>
        <row r="76">
          <cell r="F76">
            <v>72.59187290824217</v>
          </cell>
          <cell r="M76">
            <v>284.6417475728155</v>
          </cell>
          <cell r="AD76">
            <v>474.1</v>
          </cell>
          <cell r="AH76">
            <v>1195.4</v>
          </cell>
          <cell r="AJ76">
            <v>2890.5</v>
          </cell>
        </row>
        <row r="77">
          <cell r="F77">
            <v>89.76210721158725</v>
          </cell>
          <cell r="M77">
            <v>357.1281553398058</v>
          </cell>
          <cell r="AD77">
            <v>582.5</v>
          </cell>
          <cell r="AH77">
            <v>1541</v>
          </cell>
          <cell r="AJ77">
            <v>3606.3</v>
          </cell>
        </row>
        <row r="78">
          <cell r="F78">
            <v>93.84042667435567</v>
          </cell>
          <cell r="M78">
            <v>383.647572815534</v>
          </cell>
          <cell r="AD78">
            <v>844.2</v>
          </cell>
          <cell r="AH78">
            <v>1881</v>
          </cell>
          <cell r="AJ78">
            <v>3973.6</v>
          </cell>
        </row>
        <row r="79">
          <cell r="F79">
            <v>108.55518690231366</v>
          </cell>
          <cell r="M79">
            <v>480.88543689320386</v>
          </cell>
          <cell r="AD79">
            <v>1186.5</v>
          </cell>
          <cell r="AH79">
            <v>1732</v>
          </cell>
          <cell r="AJ79">
            <v>3854.9</v>
          </cell>
        </row>
        <row r="80">
          <cell r="AD80">
            <v>1386.8</v>
          </cell>
          <cell r="AH80">
            <v>1716</v>
          </cell>
          <cell r="AJ80">
            <v>3899.6</v>
          </cell>
        </row>
        <row r="81">
          <cell r="AD81">
            <v>1257.8</v>
          </cell>
          <cell r="AH81">
            <v>1826</v>
          </cell>
          <cell r="AJ81">
            <v>4437</v>
          </cell>
        </row>
        <row r="82">
          <cell r="AD82">
            <v>1168.5</v>
          </cell>
        </row>
        <row r="83">
          <cell r="AD83">
            <v>1325.4</v>
          </cell>
        </row>
        <row r="84">
          <cell r="AD84">
            <v>1707.8</v>
          </cell>
        </row>
        <row r="85">
          <cell r="AD85">
            <v>1801.9</v>
          </cell>
        </row>
        <row r="86">
          <cell r="AD86">
            <v>1551.4</v>
          </cell>
        </row>
        <row r="87">
          <cell r="AD87">
            <v>1743.1</v>
          </cell>
        </row>
        <row r="88">
          <cell r="AD88">
            <v>1950.2</v>
          </cell>
        </row>
        <row r="89">
          <cell r="AD89">
            <v>2377.6</v>
          </cell>
        </row>
        <row r="90">
          <cell r="AD90">
            <v>2486.7</v>
          </cell>
        </row>
        <row r="91">
          <cell r="AD91">
            <v>2335.9</v>
          </cell>
        </row>
        <row r="92">
          <cell r="AD92">
            <v>2498.5</v>
          </cell>
        </row>
        <row r="93">
          <cell r="AD93">
            <v>2871.2016457229624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1" sqref="N11"/>
    </sheetView>
  </sheetViews>
  <sheetFormatPr defaultColWidth="9.33203125" defaultRowHeight="12.75"/>
  <cols>
    <col min="2" max="2" width="10.33203125" style="0" customWidth="1"/>
    <col min="6" max="6" width="12.33203125" style="0" customWidth="1"/>
    <col min="13" max="13" width="8" style="0" customWidth="1"/>
  </cols>
  <sheetData>
    <row r="1" spans="5:186" ht="12.75">
      <c r="E1" s="1" t="s">
        <v>9</v>
      </c>
      <c r="F1" s="1"/>
      <c r="G1" s="1"/>
      <c r="H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</row>
    <row r="2" spans="5:186" ht="12.75">
      <c r="E2" s="1" t="s">
        <v>12</v>
      </c>
      <c r="F2" s="1"/>
      <c r="G2" s="1"/>
      <c r="H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1:186" ht="12.75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2:186" ht="12.75">
      <c r="B4" s="7" t="s">
        <v>10</v>
      </c>
      <c r="C4" s="5"/>
      <c r="D4" s="5"/>
      <c r="E4" s="5"/>
      <c r="G4" s="7" t="s">
        <v>11</v>
      </c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</row>
    <row r="5" spans="1:186" ht="12.75">
      <c r="A5" t="s">
        <v>4</v>
      </c>
      <c r="B5" t="s">
        <v>0</v>
      </c>
      <c r="C5" s="2" t="s">
        <v>1</v>
      </c>
      <c r="D5" t="s">
        <v>2</v>
      </c>
      <c r="E5" t="s">
        <v>3</v>
      </c>
      <c r="G5" t="s">
        <v>0</v>
      </c>
      <c r="H5" s="2" t="s">
        <v>1</v>
      </c>
      <c r="I5" t="s">
        <v>2</v>
      </c>
      <c r="J5" t="s">
        <v>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</row>
    <row r="7" spans="1:10" ht="12.75">
      <c r="A7" s="3">
        <v>1870</v>
      </c>
      <c r="B7" s="9">
        <v>0.021428</v>
      </c>
      <c r="C7" s="9">
        <v>-0.021411</v>
      </c>
      <c r="D7" s="9">
        <v>0.015628</v>
      </c>
      <c r="E7" s="10"/>
      <c r="G7" t="s">
        <v>5</v>
      </c>
      <c r="H7" t="s">
        <v>5</v>
      </c>
      <c r="I7" t="s">
        <v>5</v>
      </c>
      <c r="J7" t="s">
        <v>5</v>
      </c>
    </row>
    <row r="8" spans="1:10" ht="12.75">
      <c r="A8" s="3">
        <v>1871</v>
      </c>
      <c r="B8" s="9">
        <v>0.0059861</v>
      </c>
      <c r="C8" s="9">
        <v>0.0002085</v>
      </c>
      <c r="D8" s="9">
        <v>-0.0156</v>
      </c>
      <c r="E8" s="10"/>
      <c r="G8" t="s">
        <v>5</v>
      </c>
      <c r="H8" t="s">
        <v>5</v>
      </c>
      <c r="I8" t="s">
        <v>5</v>
      </c>
      <c r="J8" t="s">
        <v>5</v>
      </c>
    </row>
    <row r="9" spans="1:14" ht="12.75">
      <c r="A9" s="3">
        <v>1872</v>
      </c>
      <c r="B9" s="9">
        <v>0.048564</v>
      </c>
      <c r="C9" s="9">
        <v>0.0083161</v>
      </c>
      <c r="D9" s="9">
        <v>0.032002</v>
      </c>
      <c r="E9" s="10"/>
      <c r="G9" t="s">
        <v>5</v>
      </c>
      <c r="H9" t="s">
        <v>5</v>
      </c>
      <c r="I9" t="s">
        <v>5</v>
      </c>
      <c r="J9" t="s">
        <v>5</v>
      </c>
      <c r="M9" s="21" t="s">
        <v>14</v>
      </c>
      <c r="N9" s="19" t="s">
        <v>15</v>
      </c>
    </row>
    <row r="10" spans="1:14" ht="12.75">
      <c r="A10" s="3">
        <v>1873</v>
      </c>
      <c r="B10" s="9">
        <v>0.085641</v>
      </c>
      <c r="C10" s="9">
        <v>0.0033671</v>
      </c>
      <c r="D10" s="9">
        <v>0.025191</v>
      </c>
      <c r="E10" s="10"/>
      <c r="G10" t="s">
        <v>5</v>
      </c>
      <c r="H10" t="s">
        <v>5</v>
      </c>
      <c r="I10" t="s">
        <v>5</v>
      </c>
      <c r="J10" t="s">
        <v>5</v>
      </c>
      <c r="N10" s="19" t="s">
        <v>72</v>
      </c>
    </row>
    <row r="11" spans="1:14" ht="12.75">
      <c r="A11" s="3">
        <v>1874</v>
      </c>
      <c r="B11" s="9">
        <v>0.085178</v>
      </c>
      <c r="C11" s="9">
        <v>0.0082225</v>
      </c>
      <c r="D11" s="9">
        <v>0.01451</v>
      </c>
      <c r="E11" s="10"/>
      <c r="G11" t="s">
        <v>5</v>
      </c>
      <c r="H11" t="s">
        <v>5</v>
      </c>
      <c r="I11" t="s">
        <v>5</v>
      </c>
      <c r="J11" t="s">
        <v>5</v>
      </c>
      <c r="N11" s="19" t="s">
        <v>13</v>
      </c>
    </row>
    <row r="12" spans="1:10" ht="12.75">
      <c r="A12" s="3">
        <v>1875</v>
      </c>
      <c r="B12" s="9">
        <v>0.066562</v>
      </c>
      <c r="C12" s="9">
        <v>-0.0029941</v>
      </c>
      <c r="D12" s="9">
        <v>0.041503</v>
      </c>
      <c r="E12" s="10"/>
      <c r="G12" t="s">
        <v>5</v>
      </c>
      <c r="H12" t="s">
        <v>5</v>
      </c>
      <c r="I12" t="s">
        <v>5</v>
      </c>
      <c r="J12" t="s">
        <v>5</v>
      </c>
    </row>
    <row r="13" spans="1:10" ht="12.75">
      <c r="A13" s="3">
        <v>1876</v>
      </c>
      <c r="B13" s="9">
        <v>-0.026174</v>
      </c>
      <c r="C13" s="9">
        <v>-0.02767</v>
      </c>
      <c r="D13" s="9">
        <v>0.017626</v>
      </c>
      <c r="E13" s="10"/>
      <c r="G13" t="s">
        <v>5</v>
      </c>
      <c r="H13" t="s">
        <v>5</v>
      </c>
      <c r="I13" t="s">
        <v>5</v>
      </c>
      <c r="J13" t="s">
        <v>5</v>
      </c>
    </row>
    <row r="14" spans="1:10" ht="12.75">
      <c r="A14" s="3">
        <v>1877</v>
      </c>
      <c r="B14" s="9">
        <v>-0.098845</v>
      </c>
      <c r="C14" s="9">
        <v>-0.016461</v>
      </c>
      <c r="D14" s="9">
        <v>-0.094542</v>
      </c>
      <c r="E14" s="10"/>
      <c r="G14" t="s">
        <v>5</v>
      </c>
      <c r="H14" t="s">
        <v>5</v>
      </c>
      <c r="I14" t="s">
        <v>5</v>
      </c>
      <c r="J14" t="s">
        <v>5</v>
      </c>
    </row>
    <row r="15" spans="1:10" ht="12.75">
      <c r="A15" s="3">
        <v>1878</v>
      </c>
      <c r="B15" s="9">
        <v>-0.040654</v>
      </c>
      <c r="C15" s="9">
        <v>0.018398</v>
      </c>
      <c r="D15" s="9">
        <v>-0.09454</v>
      </c>
      <c r="E15" s="9">
        <v>-0.050087</v>
      </c>
      <c r="G15" t="s">
        <v>5</v>
      </c>
      <c r="H15" t="s">
        <v>5</v>
      </c>
      <c r="I15" t="s">
        <v>5</v>
      </c>
      <c r="J15" t="s">
        <v>5</v>
      </c>
    </row>
    <row r="16" spans="1:10" ht="12.75">
      <c r="A16" s="3">
        <v>1879</v>
      </c>
      <c r="B16" s="9">
        <v>-0.073565</v>
      </c>
      <c r="C16" s="9">
        <v>0.018756</v>
      </c>
      <c r="D16" s="9">
        <v>-0.072631</v>
      </c>
      <c r="E16" s="9">
        <v>-0.04004</v>
      </c>
      <c r="G16" t="s">
        <v>5</v>
      </c>
      <c r="H16" t="s">
        <v>5</v>
      </c>
      <c r="I16" t="s">
        <v>5</v>
      </c>
      <c r="J16" t="s">
        <v>5</v>
      </c>
    </row>
    <row r="17" spans="1:10" ht="12.75">
      <c r="A17" s="3">
        <v>1880</v>
      </c>
      <c r="B17" s="9">
        <v>-0.12149</v>
      </c>
      <c r="C17" s="9">
        <v>0.023708</v>
      </c>
      <c r="D17" s="9">
        <v>-0.027159</v>
      </c>
      <c r="E17" s="9">
        <v>-0.002177</v>
      </c>
      <c r="G17" t="s">
        <v>5</v>
      </c>
      <c r="H17" t="s">
        <v>5</v>
      </c>
      <c r="I17" t="s">
        <v>5</v>
      </c>
      <c r="J17" t="s">
        <v>5</v>
      </c>
    </row>
    <row r="18" spans="1:10" ht="12.75">
      <c r="A18" s="3">
        <v>1881</v>
      </c>
      <c r="B18" s="9">
        <v>-0.078773</v>
      </c>
      <c r="C18" s="9">
        <v>0.030832</v>
      </c>
      <c r="D18" s="9">
        <v>0.011216</v>
      </c>
      <c r="E18" s="9">
        <v>0.047109</v>
      </c>
      <c r="G18" t="s">
        <v>5</v>
      </c>
      <c r="H18" t="s">
        <v>5</v>
      </c>
      <c r="I18" t="s">
        <v>5</v>
      </c>
      <c r="J18" t="s">
        <v>5</v>
      </c>
    </row>
    <row r="19" spans="1:10" ht="12.75">
      <c r="A19" s="3">
        <v>1882</v>
      </c>
      <c r="B19" s="9">
        <v>-0.035369</v>
      </c>
      <c r="C19" s="9">
        <v>-0.010137</v>
      </c>
      <c r="D19" s="9">
        <v>0.077069</v>
      </c>
      <c r="E19" s="9">
        <v>0.091702</v>
      </c>
      <c r="G19" t="s">
        <v>5</v>
      </c>
      <c r="H19" t="s">
        <v>5</v>
      </c>
      <c r="I19" t="s">
        <v>5</v>
      </c>
      <c r="J19" t="s">
        <v>5</v>
      </c>
    </row>
    <row r="20" spans="1:10" ht="12.75">
      <c r="A20" s="3">
        <v>1883</v>
      </c>
      <c r="B20" s="9">
        <v>0.043052</v>
      </c>
      <c r="C20" s="9">
        <v>-0.029589</v>
      </c>
      <c r="D20" s="9">
        <v>0.077038</v>
      </c>
      <c r="E20" s="9">
        <v>0.095973</v>
      </c>
      <c r="G20" t="s">
        <v>5</v>
      </c>
      <c r="H20" t="s">
        <v>5</v>
      </c>
      <c r="I20" t="s">
        <v>5</v>
      </c>
      <c r="J20" t="s">
        <v>5</v>
      </c>
    </row>
    <row r="21" spans="1:10" ht="12.75">
      <c r="A21" s="3">
        <v>1884</v>
      </c>
      <c r="B21" s="9">
        <v>0.091873</v>
      </c>
      <c r="C21" s="9">
        <v>-0.017628</v>
      </c>
      <c r="D21" s="9">
        <v>0.052372</v>
      </c>
      <c r="E21" s="9">
        <v>0.033741</v>
      </c>
      <c r="G21" t="s">
        <v>5</v>
      </c>
      <c r="H21" t="s">
        <v>5</v>
      </c>
      <c r="I21" t="s">
        <v>5</v>
      </c>
      <c r="J21" t="s">
        <v>5</v>
      </c>
    </row>
    <row r="22" spans="1:10" ht="12.75">
      <c r="A22" s="3">
        <v>1885</v>
      </c>
      <c r="B22" s="9">
        <v>0.073155</v>
      </c>
      <c r="C22" s="9">
        <v>-0.039633</v>
      </c>
      <c r="D22" s="9">
        <v>-0.062744</v>
      </c>
      <c r="E22" s="9">
        <v>-0.029493</v>
      </c>
      <c r="G22" t="s">
        <v>5</v>
      </c>
      <c r="H22" t="s">
        <v>5</v>
      </c>
      <c r="I22" t="s">
        <v>5</v>
      </c>
      <c r="J22" t="s">
        <v>5</v>
      </c>
    </row>
    <row r="23" spans="1:10" ht="12.75">
      <c r="A23" s="3">
        <v>1886</v>
      </c>
      <c r="B23" s="9">
        <v>0.044484</v>
      </c>
      <c r="C23" s="9">
        <v>-0.042929</v>
      </c>
      <c r="D23" s="9">
        <v>-0.050663</v>
      </c>
      <c r="E23" s="9">
        <v>-0.031711</v>
      </c>
      <c r="G23" t="s">
        <v>5</v>
      </c>
      <c r="H23" t="s">
        <v>5</v>
      </c>
      <c r="I23" t="s">
        <v>5</v>
      </c>
      <c r="J23" t="s">
        <v>5</v>
      </c>
    </row>
    <row r="24" spans="1:10" ht="12.75">
      <c r="A24" s="3">
        <v>1887</v>
      </c>
      <c r="B24" s="9">
        <v>0.036486</v>
      </c>
      <c r="C24" s="9">
        <v>-0.04291</v>
      </c>
      <c r="D24" s="9">
        <v>-0.0053746</v>
      </c>
      <c r="E24" s="9">
        <v>-0.019735</v>
      </c>
      <c r="G24" t="s">
        <v>5</v>
      </c>
      <c r="H24" t="s">
        <v>5</v>
      </c>
      <c r="I24" t="s">
        <v>5</v>
      </c>
      <c r="J24" t="s">
        <v>5</v>
      </c>
    </row>
    <row r="25" spans="1:10" ht="12.75">
      <c r="A25" s="3">
        <v>1888</v>
      </c>
      <c r="B25" s="9">
        <v>0.088662</v>
      </c>
      <c r="C25" s="9">
        <v>-0.007995</v>
      </c>
      <c r="D25" s="9">
        <v>0.014225</v>
      </c>
      <c r="E25" s="9">
        <v>-0.019671</v>
      </c>
      <c r="G25" t="s">
        <v>5</v>
      </c>
      <c r="H25" t="s">
        <v>5</v>
      </c>
      <c r="I25" t="s">
        <v>5</v>
      </c>
      <c r="J25" t="s">
        <v>5</v>
      </c>
    </row>
    <row r="26" spans="1:10" ht="12.75">
      <c r="A26" s="3">
        <v>1889</v>
      </c>
      <c r="B26" s="9">
        <v>0.16558</v>
      </c>
      <c r="C26" s="9">
        <v>-0.03233</v>
      </c>
      <c r="D26" s="9">
        <v>0.074076</v>
      </c>
      <c r="E26" s="9">
        <v>0.0029356</v>
      </c>
      <c r="G26" t="s">
        <v>5</v>
      </c>
      <c r="H26" t="s">
        <v>5</v>
      </c>
      <c r="I26" t="s">
        <v>5</v>
      </c>
      <c r="J26" t="s">
        <v>5</v>
      </c>
    </row>
    <row r="27" spans="1:10" ht="12.75">
      <c r="A27" s="3">
        <v>1890</v>
      </c>
      <c r="B27" s="9">
        <v>0.10163</v>
      </c>
      <c r="C27" s="9">
        <v>0.072162</v>
      </c>
      <c r="D27" s="9">
        <v>0.089841</v>
      </c>
      <c r="E27" s="9">
        <v>0.027106</v>
      </c>
      <c r="G27" t="s">
        <v>5</v>
      </c>
      <c r="H27" t="s">
        <v>5</v>
      </c>
      <c r="I27" t="s">
        <v>5</v>
      </c>
      <c r="J27" t="s">
        <v>5</v>
      </c>
    </row>
    <row r="28" spans="1:10" ht="12.75">
      <c r="A28" s="3">
        <v>1891</v>
      </c>
      <c r="B28" s="9">
        <v>-0.084414</v>
      </c>
      <c r="C28" s="9">
        <v>0.10773</v>
      </c>
      <c r="D28" s="9">
        <v>-0.00023932</v>
      </c>
      <c r="E28" s="9">
        <v>0.03637</v>
      </c>
      <c r="G28" t="s">
        <v>5</v>
      </c>
      <c r="H28" t="s">
        <v>5</v>
      </c>
      <c r="I28" t="s">
        <v>5</v>
      </c>
      <c r="J28" t="s">
        <v>5</v>
      </c>
    </row>
    <row r="29" spans="1:10" ht="12.75">
      <c r="A29" s="3">
        <v>1892</v>
      </c>
      <c r="B29" s="9">
        <v>-0.025715</v>
      </c>
      <c r="C29" s="9">
        <v>0.03217</v>
      </c>
      <c r="D29" s="9">
        <v>0.013216</v>
      </c>
      <c r="E29" s="9">
        <v>0.0026857</v>
      </c>
      <c r="G29" t="s">
        <v>5</v>
      </c>
      <c r="H29" t="s">
        <v>5</v>
      </c>
      <c r="I29" t="s">
        <v>5</v>
      </c>
      <c r="J29" t="s">
        <v>5</v>
      </c>
    </row>
    <row r="30" spans="1:10" ht="12.75">
      <c r="A30" s="3">
        <v>1893</v>
      </c>
      <c r="B30" s="9">
        <v>0.0072668</v>
      </c>
      <c r="C30" s="9">
        <v>0.0074897</v>
      </c>
      <c r="D30" s="9">
        <v>-0.0439</v>
      </c>
      <c r="E30" s="9">
        <v>-0.040005</v>
      </c>
      <c r="G30" t="s">
        <v>5</v>
      </c>
      <c r="H30" t="s">
        <v>5</v>
      </c>
      <c r="I30" t="s">
        <v>5</v>
      </c>
      <c r="J30" t="s">
        <v>5</v>
      </c>
    </row>
    <row r="31" spans="1:10" ht="12.75">
      <c r="A31" s="3">
        <v>1894</v>
      </c>
      <c r="B31" s="9">
        <v>-0.02967</v>
      </c>
      <c r="C31" s="9">
        <v>0.012875</v>
      </c>
      <c r="D31" s="9">
        <v>-0.060787</v>
      </c>
      <c r="E31" s="9">
        <v>-0.047229</v>
      </c>
      <c r="G31" t="s">
        <v>5</v>
      </c>
      <c r="H31" t="s">
        <v>5</v>
      </c>
      <c r="I31" t="s">
        <v>5</v>
      </c>
      <c r="J31" t="s">
        <v>5</v>
      </c>
    </row>
    <row r="32" spans="1:10" ht="12.75">
      <c r="A32" s="3">
        <v>1895</v>
      </c>
      <c r="B32" s="9">
        <v>-0.03699</v>
      </c>
      <c r="C32" s="9">
        <v>0.030074</v>
      </c>
      <c r="D32" s="9">
        <v>0.035613</v>
      </c>
      <c r="E32" s="9">
        <v>-0.0087671</v>
      </c>
      <c r="G32" t="s">
        <v>5</v>
      </c>
      <c r="H32" t="s">
        <v>5</v>
      </c>
      <c r="I32" t="s">
        <v>5</v>
      </c>
      <c r="J32" t="s">
        <v>5</v>
      </c>
    </row>
    <row r="33" spans="1:10" ht="12.75">
      <c r="A33" s="3">
        <v>1896</v>
      </c>
      <c r="B33" s="9">
        <v>0.0077305</v>
      </c>
      <c r="C33" s="9">
        <v>0.036969</v>
      </c>
      <c r="D33" s="9">
        <v>0.0381</v>
      </c>
      <c r="E33" s="9">
        <v>-0.010145</v>
      </c>
      <c r="G33" t="s">
        <v>5</v>
      </c>
      <c r="H33" t="s">
        <v>5</v>
      </c>
      <c r="I33" t="s">
        <v>5</v>
      </c>
      <c r="J33" t="s">
        <v>5</v>
      </c>
    </row>
    <row r="34" spans="1:10" ht="12.75">
      <c r="A34" s="3">
        <v>1897</v>
      </c>
      <c r="B34" s="9">
        <v>-0.0042201</v>
      </c>
      <c r="C34" s="9">
        <v>-0.0076191</v>
      </c>
      <c r="D34" s="9">
        <v>-0.032659</v>
      </c>
      <c r="E34" s="9">
        <v>-0.00034819</v>
      </c>
      <c r="G34" t="s">
        <v>5</v>
      </c>
      <c r="H34" t="s">
        <v>5</v>
      </c>
      <c r="I34" t="s">
        <v>5</v>
      </c>
      <c r="J34" t="s">
        <v>5</v>
      </c>
    </row>
    <row r="35" spans="1:10" ht="12.75">
      <c r="A35" s="3">
        <v>1898</v>
      </c>
      <c r="B35" s="9">
        <v>0.019249</v>
      </c>
      <c r="C35" s="9">
        <v>-0.020869</v>
      </c>
      <c r="D35" s="9">
        <v>-0.017094</v>
      </c>
      <c r="E35" s="9">
        <v>0.022068</v>
      </c>
      <c r="G35" t="s">
        <v>5</v>
      </c>
      <c r="H35" t="s">
        <v>5</v>
      </c>
      <c r="I35" t="s">
        <v>5</v>
      </c>
      <c r="J35" t="s">
        <v>5</v>
      </c>
    </row>
    <row r="36" spans="1:10" ht="12.75">
      <c r="A36" s="3">
        <v>1899</v>
      </c>
      <c r="B36" s="9">
        <v>0.019854</v>
      </c>
      <c r="C36" s="9">
        <v>-0.040529</v>
      </c>
      <c r="D36" s="9">
        <v>-0.020606</v>
      </c>
      <c r="E36" s="9">
        <v>0.012358</v>
      </c>
      <c r="G36" t="s">
        <v>5</v>
      </c>
      <c r="H36" t="s">
        <v>5</v>
      </c>
      <c r="I36" t="s">
        <v>5</v>
      </c>
      <c r="J36" t="s">
        <v>5</v>
      </c>
    </row>
    <row r="37" spans="1:10" ht="12.75">
      <c r="A37" s="3">
        <v>1900</v>
      </c>
      <c r="B37" s="9">
        <v>-0.021179</v>
      </c>
      <c r="C37" s="9">
        <v>-0.055919</v>
      </c>
      <c r="D37" s="9">
        <v>-0.021388</v>
      </c>
      <c r="E37" s="9">
        <v>-0.015162</v>
      </c>
      <c r="G37" s="9">
        <v>-0.022318</v>
      </c>
      <c r="H37" s="9">
        <v>-0.045561</v>
      </c>
      <c r="I37" s="9">
        <v>-0.021388</v>
      </c>
      <c r="J37" s="9">
        <v>-0.015162</v>
      </c>
    </row>
    <row r="38" spans="1:10" ht="12.75">
      <c r="A38" s="3">
        <v>1901</v>
      </c>
      <c r="B38" s="9">
        <v>-0.06108</v>
      </c>
      <c r="C38" s="9">
        <v>-0.088307</v>
      </c>
      <c r="D38" s="9">
        <v>-0.029489</v>
      </c>
      <c r="E38" s="9">
        <v>-0.020589</v>
      </c>
      <c r="G38" s="9">
        <v>-0.053177</v>
      </c>
      <c r="H38" s="9">
        <v>-0.06585</v>
      </c>
      <c r="I38" s="9">
        <v>-0.029489</v>
      </c>
      <c r="J38" s="9">
        <v>-0.020589</v>
      </c>
    </row>
    <row r="39" spans="1:10" ht="12.75">
      <c r="A39" s="3">
        <v>1902</v>
      </c>
      <c r="B39" s="9">
        <v>-0.083963</v>
      </c>
      <c r="C39" s="9">
        <v>-0.061084</v>
      </c>
      <c r="D39" s="9">
        <v>-0.046355</v>
      </c>
      <c r="E39" s="9">
        <v>-0.026579</v>
      </c>
      <c r="G39" s="9">
        <v>-0.084205</v>
      </c>
      <c r="H39" s="9">
        <v>-0.044263</v>
      </c>
      <c r="I39" s="9">
        <v>-0.046355</v>
      </c>
      <c r="J39" s="9">
        <v>-0.026579</v>
      </c>
    </row>
    <row r="40" spans="1:10" ht="12.75">
      <c r="A40" s="3">
        <v>1903</v>
      </c>
      <c r="B40" s="9">
        <v>-0.053528</v>
      </c>
      <c r="C40" s="9">
        <v>-0.042649</v>
      </c>
      <c r="D40" s="9">
        <v>-0.045733</v>
      </c>
      <c r="E40" s="9">
        <v>-0.012301</v>
      </c>
      <c r="G40" s="9">
        <v>-0.054242</v>
      </c>
      <c r="H40" s="9">
        <v>-0.034238</v>
      </c>
      <c r="I40" s="9">
        <v>-0.045733</v>
      </c>
      <c r="J40" s="9">
        <v>-0.012301</v>
      </c>
    </row>
    <row r="41" spans="1:10" ht="12.75">
      <c r="A41" s="3">
        <v>1904</v>
      </c>
      <c r="B41" s="9">
        <v>-0.018366</v>
      </c>
      <c r="C41" s="9">
        <v>-0.018094</v>
      </c>
      <c r="D41" s="9">
        <v>-0.033893</v>
      </c>
      <c r="E41" s="9">
        <v>0.0006862</v>
      </c>
      <c r="G41" s="9">
        <v>-0.025399</v>
      </c>
      <c r="H41" s="9">
        <v>-0.022119</v>
      </c>
      <c r="I41" s="9">
        <v>-0.033893</v>
      </c>
      <c r="J41" s="9">
        <v>0.0006862</v>
      </c>
    </row>
    <row r="42" spans="1:10" ht="12.75">
      <c r="A42" s="3">
        <v>1905</v>
      </c>
      <c r="B42" s="9">
        <v>-0.014987</v>
      </c>
      <c r="C42" s="9">
        <v>0.0001069</v>
      </c>
      <c r="D42" s="9">
        <v>0.0045666</v>
      </c>
      <c r="E42" s="9">
        <v>0.021267</v>
      </c>
      <c r="G42" s="9">
        <v>-0.0084575</v>
      </c>
      <c r="H42" s="9">
        <v>-0.0089911</v>
      </c>
      <c r="I42" s="9">
        <v>0.0045666</v>
      </c>
      <c r="J42" s="9">
        <v>0.021267</v>
      </c>
    </row>
    <row r="43" spans="1:10" ht="12.75">
      <c r="A43" s="3">
        <v>1906</v>
      </c>
      <c r="B43" s="9">
        <v>0.032031</v>
      </c>
      <c r="C43" s="9">
        <v>0.0058298</v>
      </c>
      <c r="D43" s="9">
        <v>0.054792</v>
      </c>
      <c r="E43" s="9">
        <v>0.043476</v>
      </c>
      <c r="G43" s="9">
        <v>0.030274</v>
      </c>
      <c r="H43" s="9">
        <v>0.0011756</v>
      </c>
      <c r="I43" s="9">
        <v>0.054792</v>
      </c>
      <c r="J43" s="9">
        <v>0.043476</v>
      </c>
    </row>
    <row r="44" spans="1:10" ht="12.75">
      <c r="A44" s="3">
        <v>1907</v>
      </c>
      <c r="B44" s="9">
        <v>0.025105</v>
      </c>
      <c r="C44" s="9">
        <v>0.025197</v>
      </c>
      <c r="D44" s="9">
        <v>0.067416</v>
      </c>
      <c r="E44" s="9">
        <v>0.057166</v>
      </c>
      <c r="G44" s="9">
        <v>0.028698</v>
      </c>
      <c r="H44" s="9">
        <v>0.023597</v>
      </c>
      <c r="I44" s="9">
        <v>0.067416</v>
      </c>
      <c r="J44" s="9">
        <v>0.057166</v>
      </c>
    </row>
    <row r="45" spans="1:10" ht="12.75">
      <c r="A45" s="3">
        <v>1908</v>
      </c>
      <c r="B45" s="9">
        <v>0.015042</v>
      </c>
      <c r="C45" s="9">
        <v>-0.020917</v>
      </c>
      <c r="D45" s="9">
        <v>0.02621</v>
      </c>
      <c r="E45" s="9">
        <v>0.047385</v>
      </c>
      <c r="G45" s="9">
        <v>0.026156</v>
      </c>
      <c r="H45" s="9">
        <v>-0.041664</v>
      </c>
      <c r="I45" s="9">
        <v>0.02621</v>
      </c>
      <c r="J45" s="9">
        <v>0.047385</v>
      </c>
    </row>
    <row r="46" spans="1:10" ht="12.75">
      <c r="A46" s="3">
        <v>1909</v>
      </c>
      <c r="B46" s="9">
        <v>0.035798</v>
      </c>
      <c r="C46" s="9">
        <v>0.0017261</v>
      </c>
      <c r="D46" s="9">
        <v>-0.0019417</v>
      </c>
      <c r="E46" s="9">
        <v>0.045405</v>
      </c>
      <c r="G46" s="9">
        <v>0.029748</v>
      </c>
      <c r="H46" s="9">
        <v>0.0070333</v>
      </c>
      <c r="I46" s="9">
        <v>-0.0019417</v>
      </c>
      <c r="J46" s="9">
        <v>0.045405</v>
      </c>
    </row>
    <row r="47" spans="1:10" ht="12.75">
      <c r="A47" s="3">
        <v>1910</v>
      </c>
      <c r="B47" s="9">
        <v>0.073608</v>
      </c>
      <c r="C47" s="9">
        <v>0.06337</v>
      </c>
      <c r="D47" s="9">
        <v>0.028036</v>
      </c>
      <c r="E47" s="9">
        <v>0.055447</v>
      </c>
      <c r="G47" s="9">
        <v>0.076916</v>
      </c>
      <c r="H47" s="9">
        <v>0.058926</v>
      </c>
      <c r="I47" s="9">
        <v>0.028036</v>
      </c>
      <c r="J47" s="9">
        <v>0.055447</v>
      </c>
    </row>
    <row r="48" spans="1:10" ht="12.75">
      <c r="A48" s="3">
        <v>1911</v>
      </c>
      <c r="B48" s="9">
        <v>0.081655</v>
      </c>
      <c r="C48" s="9">
        <v>0.07639</v>
      </c>
      <c r="D48" s="9">
        <v>0.056705</v>
      </c>
      <c r="E48" s="9">
        <v>0.069533</v>
      </c>
      <c r="G48" s="9">
        <v>0.084577</v>
      </c>
      <c r="H48" s="9">
        <v>0.06758</v>
      </c>
      <c r="I48" s="9">
        <v>0.056705</v>
      </c>
      <c r="J48" s="9">
        <v>0.069533</v>
      </c>
    </row>
    <row r="49" spans="1:10" ht="12.75">
      <c r="A49" s="3">
        <v>1912</v>
      </c>
      <c r="B49" s="9">
        <v>0.077293</v>
      </c>
      <c r="C49" s="9">
        <v>0.10048</v>
      </c>
      <c r="D49" s="9">
        <v>0.086073</v>
      </c>
      <c r="E49" s="9">
        <v>0.074614</v>
      </c>
      <c r="G49" s="9">
        <v>0.084261</v>
      </c>
      <c r="H49" s="9">
        <v>0.099121</v>
      </c>
      <c r="I49" s="9">
        <v>0.086073</v>
      </c>
      <c r="J49" s="9">
        <v>0.074614</v>
      </c>
    </row>
    <row r="50" spans="1:10" ht="12.75">
      <c r="A50" s="3">
        <v>1913</v>
      </c>
      <c r="B50" s="9">
        <v>0.10719</v>
      </c>
      <c r="C50" s="9">
        <v>0.10425</v>
      </c>
      <c r="D50" s="9">
        <v>0.071546</v>
      </c>
      <c r="E50" s="9">
        <v>0.075779</v>
      </c>
      <c r="G50" s="9">
        <v>0.11461</v>
      </c>
      <c r="H50" s="9">
        <v>0.090606</v>
      </c>
      <c r="I50" s="9">
        <v>0.071546</v>
      </c>
      <c r="J50" s="9">
        <v>0.075779</v>
      </c>
    </row>
    <row r="51" spans="1:10" ht="12.75">
      <c r="A51" s="3">
        <v>1914</v>
      </c>
      <c r="B51" s="9">
        <v>0.048067</v>
      </c>
      <c r="C51" s="9">
        <v>0.00072367</v>
      </c>
      <c r="D51" s="9">
        <v>-0.044096</v>
      </c>
      <c r="E51" s="9">
        <v>-0.052452</v>
      </c>
      <c r="G51" s="9">
        <v>0.039404</v>
      </c>
      <c r="H51" s="9">
        <v>-0.021276</v>
      </c>
      <c r="I51" s="9">
        <v>-0.044096</v>
      </c>
      <c r="J51" s="9">
        <v>-0.052452</v>
      </c>
    </row>
    <row r="52" spans="1:10" ht="12.75">
      <c r="A52" s="3">
        <v>1915</v>
      </c>
      <c r="B52" s="9">
        <v>-0.030372</v>
      </c>
      <c r="C52" s="9">
        <v>-0.10803</v>
      </c>
      <c r="D52" s="9">
        <v>-0.13277</v>
      </c>
      <c r="E52" s="9">
        <v>-0.22118</v>
      </c>
      <c r="G52" s="9">
        <v>-0.039351</v>
      </c>
      <c r="H52" s="9">
        <v>-0.094359</v>
      </c>
      <c r="I52" s="9">
        <v>-0.13277</v>
      </c>
      <c r="J52" s="9">
        <v>-0.22118</v>
      </c>
    </row>
    <row r="53" spans="1:10" ht="12.75">
      <c r="A53" s="3">
        <v>1916</v>
      </c>
      <c r="B53" s="9">
        <v>-0.071293</v>
      </c>
      <c r="C53" s="9">
        <v>-0.084909</v>
      </c>
      <c r="D53" s="9">
        <v>-0.0051307</v>
      </c>
      <c r="E53" s="9">
        <v>-0.30122</v>
      </c>
      <c r="G53" s="9">
        <v>-0.075896</v>
      </c>
      <c r="H53" s="9">
        <v>-0.065064</v>
      </c>
      <c r="I53" s="9">
        <v>-0.0051307</v>
      </c>
      <c r="J53" s="9">
        <v>-0.30122</v>
      </c>
    </row>
    <row r="54" spans="1:10" ht="12.75">
      <c r="A54" s="3">
        <v>1917</v>
      </c>
      <c r="B54" s="9">
        <v>-0.10735</v>
      </c>
      <c r="C54" s="9">
        <v>-0.094899</v>
      </c>
      <c r="D54" s="9">
        <v>0.01359</v>
      </c>
      <c r="E54" s="9">
        <v>-0.13073</v>
      </c>
      <c r="G54" s="9">
        <v>-0.13192</v>
      </c>
      <c r="H54" s="9">
        <v>-0.071366</v>
      </c>
      <c r="I54" s="9">
        <v>0.01359</v>
      </c>
      <c r="J54" s="9">
        <v>-0.13073</v>
      </c>
    </row>
    <row r="55" spans="1:10" ht="12.75">
      <c r="A55" s="3">
        <v>1918</v>
      </c>
      <c r="B55" s="9">
        <v>-0.17028</v>
      </c>
      <c r="C55" s="9">
        <v>-0.10029</v>
      </c>
      <c r="D55" s="9">
        <v>0.031349</v>
      </c>
      <c r="E55" s="9">
        <v>-0.08742</v>
      </c>
      <c r="G55" s="9">
        <v>-0.14892</v>
      </c>
      <c r="H55" s="9">
        <v>-0.085811</v>
      </c>
      <c r="I55" s="9">
        <v>0.031349</v>
      </c>
      <c r="J55" s="9">
        <v>-0.08742</v>
      </c>
    </row>
    <row r="56" spans="1:10" ht="12.75">
      <c r="A56" s="3">
        <v>1919</v>
      </c>
      <c r="B56" s="9">
        <v>-0.075801</v>
      </c>
      <c r="C56" s="9">
        <v>-0.028086</v>
      </c>
      <c r="D56" s="9">
        <v>-0.12247</v>
      </c>
      <c r="E56" s="9">
        <v>-0.020524</v>
      </c>
      <c r="G56" s="9">
        <v>-0.075911</v>
      </c>
      <c r="H56" s="9">
        <v>-0.024451</v>
      </c>
      <c r="I56" s="9">
        <v>-0.12247</v>
      </c>
      <c r="J56" s="9">
        <v>-0.020524</v>
      </c>
    </row>
    <row r="57" spans="1:10" ht="12.75">
      <c r="A57" s="3">
        <v>1920</v>
      </c>
      <c r="B57" s="9">
        <v>-0.024093</v>
      </c>
      <c r="C57" s="9">
        <v>-0.015997</v>
      </c>
      <c r="D57" s="9">
        <v>-0.054534</v>
      </c>
      <c r="E57" s="9">
        <v>0.050487</v>
      </c>
      <c r="G57" s="9">
        <v>-0.027676</v>
      </c>
      <c r="H57" s="9">
        <v>-0.014945</v>
      </c>
      <c r="I57" s="9">
        <v>-0.054534</v>
      </c>
      <c r="J57" s="9">
        <v>0.050487</v>
      </c>
    </row>
    <row r="58" spans="1:10" ht="12.75">
      <c r="A58" s="3">
        <v>1921</v>
      </c>
      <c r="B58" s="9">
        <v>-0.01858</v>
      </c>
      <c r="C58" s="9">
        <v>-0.013078</v>
      </c>
      <c r="D58" s="9">
        <v>-0.095632</v>
      </c>
      <c r="E58" s="9">
        <v>0.12443</v>
      </c>
      <c r="G58" s="9">
        <v>-0.031687</v>
      </c>
      <c r="H58" s="9">
        <v>-0.034682</v>
      </c>
      <c r="I58" s="9">
        <v>-0.095632</v>
      </c>
      <c r="J58" s="9">
        <v>0.12443</v>
      </c>
    </row>
    <row r="59" spans="1:10" ht="12.75">
      <c r="A59" s="3">
        <v>1922</v>
      </c>
      <c r="B59" s="9">
        <v>0.0075829</v>
      </c>
      <c r="C59" s="9">
        <v>0.02957</v>
      </c>
      <c r="D59" s="9">
        <v>-0.086243</v>
      </c>
      <c r="E59" s="9">
        <v>0.067386</v>
      </c>
      <c r="G59" s="9">
        <v>0.001094</v>
      </c>
      <c r="H59" s="9">
        <v>0.029166</v>
      </c>
      <c r="I59" s="9">
        <v>-0.086243</v>
      </c>
      <c r="J59" s="9">
        <v>0.067386</v>
      </c>
    </row>
    <row r="60" spans="1:10" ht="12.75">
      <c r="A60" s="3">
        <v>1923</v>
      </c>
      <c r="B60" s="9">
        <v>0.037271</v>
      </c>
      <c r="C60" s="9">
        <v>-0.012379</v>
      </c>
      <c r="D60" s="9">
        <v>0.019401</v>
      </c>
      <c r="E60" s="9">
        <v>0.060327</v>
      </c>
      <c r="G60" s="9">
        <v>0.042157</v>
      </c>
      <c r="H60" s="9">
        <v>-0.0011213</v>
      </c>
      <c r="I60" s="9">
        <v>0.019401</v>
      </c>
      <c r="J60" s="9">
        <v>0.060327</v>
      </c>
    </row>
    <row r="61" spans="1:10" ht="12.75">
      <c r="A61" s="3">
        <v>1924</v>
      </c>
      <c r="B61" s="9">
        <v>0.021771</v>
      </c>
      <c r="C61" s="9">
        <v>0.033373</v>
      </c>
      <c r="D61" s="9">
        <v>0.054351</v>
      </c>
      <c r="E61" s="9">
        <v>0.042174</v>
      </c>
      <c r="G61" s="9">
        <v>0.037854</v>
      </c>
      <c r="H61" s="9">
        <v>0.041123</v>
      </c>
      <c r="I61" s="9">
        <v>0.054351</v>
      </c>
      <c r="J61" s="9">
        <v>0.042174</v>
      </c>
    </row>
    <row r="62" spans="1:10" ht="12.75">
      <c r="A62" s="3">
        <v>1925</v>
      </c>
      <c r="B62" s="9">
        <v>0.022607</v>
      </c>
      <c r="C62" s="9">
        <v>0.021619</v>
      </c>
      <c r="D62" s="9">
        <v>0.085888</v>
      </c>
      <c r="E62" s="9">
        <v>0.040035</v>
      </c>
      <c r="G62" s="9">
        <v>0.030839</v>
      </c>
      <c r="H62" s="9">
        <v>0.025272</v>
      </c>
      <c r="I62" s="9">
        <v>0.085888</v>
      </c>
      <c r="J62" s="9">
        <v>0.040035</v>
      </c>
    </row>
    <row r="63" spans="1:10" ht="12.75">
      <c r="A63" s="3">
        <v>1926</v>
      </c>
      <c r="B63" s="9">
        <v>0.012696</v>
      </c>
      <c r="C63" s="9">
        <v>0.031327</v>
      </c>
      <c r="D63" s="9">
        <v>0.094046</v>
      </c>
      <c r="E63" s="9">
        <v>0.050724</v>
      </c>
      <c r="G63" s="9">
        <v>0.01797</v>
      </c>
      <c r="H63" s="9">
        <v>0.024697</v>
      </c>
      <c r="I63" s="9">
        <v>0.094046</v>
      </c>
      <c r="J63" s="9">
        <v>0.050724</v>
      </c>
    </row>
    <row r="64" spans="1:10" ht="12.75">
      <c r="A64" s="3">
        <v>1927</v>
      </c>
      <c r="B64" s="9">
        <v>0.041484</v>
      </c>
      <c r="C64" s="9">
        <v>0.077746</v>
      </c>
      <c r="D64" s="9">
        <v>0.045938</v>
      </c>
      <c r="E64" s="9">
        <v>0.035929</v>
      </c>
      <c r="G64" s="9">
        <v>0.045152</v>
      </c>
      <c r="H64" s="9">
        <v>0.07888</v>
      </c>
      <c r="I64" s="9">
        <v>0.045938</v>
      </c>
      <c r="J64" s="9">
        <v>0.035929</v>
      </c>
    </row>
    <row r="65" spans="1:10" ht="12.75">
      <c r="A65" s="3">
        <v>1928</v>
      </c>
      <c r="B65" s="9">
        <v>0.053495</v>
      </c>
      <c r="C65" s="9">
        <v>0.053916</v>
      </c>
      <c r="D65" s="9">
        <v>0.13412</v>
      </c>
      <c r="E65" s="9">
        <v>0.059433</v>
      </c>
      <c r="G65" s="9">
        <v>0.06421</v>
      </c>
      <c r="H65" s="9">
        <v>0.072751</v>
      </c>
      <c r="I65" s="9">
        <v>0.13412</v>
      </c>
      <c r="J65" s="9">
        <v>0.059433</v>
      </c>
    </row>
    <row r="66" spans="1:10" ht="12.75">
      <c r="A66" s="3">
        <v>1929</v>
      </c>
      <c r="B66" s="9">
        <v>0.058083</v>
      </c>
      <c r="C66" s="9">
        <v>0.062872</v>
      </c>
      <c r="D66" s="9">
        <v>0.18567</v>
      </c>
      <c r="E66" s="9">
        <v>0.054511</v>
      </c>
      <c r="G66" s="9">
        <v>0.073648</v>
      </c>
      <c r="H66" s="9">
        <v>0.071296</v>
      </c>
      <c r="I66" s="9">
        <v>0.18567</v>
      </c>
      <c r="J66" s="9">
        <v>0.054511</v>
      </c>
    </row>
    <row r="67" spans="1:10" ht="12.75">
      <c r="A67" s="3">
        <v>1930</v>
      </c>
      <c r="B67" s="9">
        <v>0.065778</v>
      </c>
      <c r="C67" s="9">
        <v>-0.036527</v>
      </c>
      <c r="D67" s="9">
        <v>0.13256</v>
      </c>
      <c r="E67" s="9">
        <v>0.018327</v>
      </c>
      <c r="G67" s="9">
        <v>0.055808</v>
      </c>
      <c r="H67" s="9">
        <v>-0.042361</v>
      </c>
      <c r="I67" s="9">
        <v>0.13256</v>
      </c>
      <c r="J67" s="9">
        <v>0.018327</v>
      </c>
    </row>
    <row r="68" spans="1:10" ht="12.75">
      <c r="A68" s="3">
        <v>1931</v>
      </c>
      <c r="B68" s="9">
        <v>0.026025</v>
      </c>
      <c r="C68" s="9">
        <v>-0.079029</v>
      </c>
      <c r="D68" s="9">
        <v>-0.063569</v>
      </c>
      <c r="E68" s="9">
        <v>-0.050133</v>
      </c>
      <c r="G68" s="9">
        <v>0.0080941</v>
      </c>
      <c r="H68" s="9">
        <v>-0.085732</v>
      </c>
      <c r="I68" s="9">
        <v>-0.063569</v>
      </c>
      <c r="J68" s="9">
        <v>-0.050133</v>
      </c>
    </row>
    <row r="69" spans="1:10" ht="12.75">
      <c r="A69" s="3">
        <v>1932</v>
      </c>
      <c r="B69" s="9">
        <v>-0.032567</v>
      </c>
      <c r="C69" s="9">
        <v>-0.069927</v>
      </c>
      <c r="D69" s="9">
        <v>-0.35169</v>
      </c>
      <c r="E69" s="9">
        <v>-0.11573</v>
      </c>
      <c r="G69" s="9">
        <v>-0.053619</v>
      </c>
      <c r="H69" s="9">
        <v>-0.097532</v>
      </c>
      <c r="I69" s="9">
        <v>-0.35169</v>
      </c>
      <c r="J69" s="9">
        <v>-0.11573</v>
      </c>
    </row>
    <row r="70" spans="1:10" ht="12.75">
      <c r="A70" s="3">
        <v>1933</v>
      </c>
      <c r="B70" s="9">
        <v>-0.059453</v>
      </c>
      <c r="C70" s="9">
        <v>-0.042196</v>
      </c>
      <c r="D70" s="9">
        <v>-0.23789</v>
      </c>
      <c r="E70" s="9">
        <v>-0.089486</v>
      </c>
      <c r="G70" s="9">
        <v>-0.070615</v>
      </c>
      <c r="H70" s="9">
        <v>-0.058022</v>
      </c>
      <c r="I70" s="9">
        <v>-0.23789</v>
      </c>
      <c r="J70" s="9">
        <v>-0.089486</v>
      </c>
    </row>
    <row r="71" spans="1:10" ht="12.75">
      <c r="A71" s="3">
        <v>1934</v>
      </c>
      <c r="B71" s="9">
        <v>-0.037259</v>
      </c>
      <c r="C71" s="9">
        <v>-0.018612</v>
      </c>
      <c r="D71" s="9">
        <v>-0.098422</v>
      </c>
      <c r="E71" s="9">
        <v>-0.020484</v>
      </c>
      <c r="G71" s="9">
        <v>-0.03293</v>
      </c>
      <c r="H71" s="9">
        <v>-0.027799</v>
      </c>
      <c r="I71" s="9">
        <v>-0.098422</v>
      </c>
      <c r="J71" s="9">
        <v>-0.020484</v>
      </c>
    </row>
    <row r="72" spans="1:10" ht="12.75">
      <c r="A72" s="3">
        <v>1935</v>
      </c>
      <c r="B72" s="9">
        <v>-0.0058369</v>
      </c>
      <c r="C72" s="9">
        <v>-0.00097413</v>
      </c>
      <c r="D72" s="9">
        <v>0.013281</v>
      </c>
      <c r="E72" s="9">
        <v>-0.0011399</v>
      </c>
      <c r="G72" s="9">
        <v>-0.0016348</v>
      </c>
      <c r="H72" s="9">
        <v>-0.0045679</v>
      </c>
      <c r="I72" s="9">
        <v>0.013281</v>
      </c>
      <c r="J72" s="9">
        <v>-0.0011399</v>
      </c>
    </row>
    <row r="73" spans="1:10" ht="12.75">
      <c r="A73" s="3">
        <v>1936</v>
      </c>
      <c r="B73" s="9">
        <v>-0.0097004</v>
      </c>
      <c r="C73" s="9">
        <v>0.021052</v>
      </c>
      <c r="D73" s="9">
        <v>0.019569</v>
      </c>
      <c r="E73" s="9">
        <v>0.031197</v>
      </c>
      <c r="G73" s="9">
        <v>-0.0046929</v>
      </c>
      <c r="H73" s="9">
        <v>0.034973</v>
      </c>
      <c r="I73" s="9">
        <v>0.019569</v>
      </c>
      <c r="J73" s="9">
        <v>0.031197</v>
      </c>
    </row>
    <row r="74" spans="1:10" ht="12.75">
      <c r="A74" s="3">
        <v>1937</v>
      </c>
      <c r="B74" s="9">
        <v>0.036656</v>
      </c>
      <c r="C74" s="9">
        <v>0.035924</v>
      </c>
      <c r="D74" s="9">
        <v>0.043845</v>
      </c>
      <c r="E74" s="9">
        <v>0.023253</v>
      </c>
      <c r="G74" s="9">
        <v>0.034883</v>
      </c>
      <c r="H74" s="9">
        <v>0.042843</v>
      </c>
      <c r="I74" s="9">
        <v>0.043845</v>
      </c>
      <c r="J74" s="9">
        <v>0.023253</v>
      </c>
    </row>
    <row r="75" spans="1:10" ht="12.75">
      <c r="A75" s="3">
        <v>1938</v>
      </c>
      <c r="B75" s="9">
        <v>0.038966</v>
      </c>
      <c r="C75" s="9">
        <v>0.044327</v>
      </c>
      <c r="D75" s="9">
        <v>0.028391</v>
      </c>
      <c r="E75" s="9">
        <v>-0.028467</v>
      </c>
      <c r="G75" s="9">
        <v>0.033437</v>
      </c>
      <c r="H75" s="9">
        <v>0.042686</v>
      </c>
      <c r="I75" s="9">
        <v>0.028391</v>
      </c>
      <c r="J75" s="9">
        <v>-0.028467</v>
      </c>
    </row>
    <row r="76" spans="1:10" ht="12.75">
      <c r="A76" s="3">
        <v>1939</v>
      </c>
      <c r="B76" s="9">
        <v>0.0079284</v>
      </c>
      <c r="C76" s="9">
        <v>0.019004</v>
      </c>
      <c r="D76" s="9">
        <v>0.012888</v>
      </c>
      <c r="E76" s="9">
        <v>0.0042556</v>
      </c>
      <c r="G76" s="9">
        <v>0.011326</v>
      </c>
      <c r="H76" s="9">
        <v>0.026243</v>
      </c>
      <c r="I76" s="9">
        <v>0.012888</v>
      </c>
      <c r="J76" s="9">
        <v>0.0042556</v>
      </c>
    </row>
    <row r="77" spans="1:10" ht="12.75">
      <c r="A77" s="3">
        <v>1940</v>
      </c>
      <c r="B77" s="9">
        <v>-0.020121</v>
      </c>
      <c r="C77" s="9">
        <v>-0.024712</v>
      </c>
      <c r="D77" s="9">
        <v>0.02565</v>
      </c>
      <c r="E77" s="9">
        <v>-0.018381</v>
      </c>
      <c r="G77" s="9">
        <v>-0.018997</v>
      </c>
      <c r="H77" s="9">
        <v>-0.023808</v>
      </c>
      <c r="I77" s="9">
        <v>0.02565</v>
      </c>
      <c r="J77" s="9">
        <v>-0.018381</v>
      </c>
    </row>
    <row r="78" spans="1:10" ht="12.75">
      <c r="A78" s="3">
        <v>1941</v>
      </c>
      <c r="B78" s="9">
        <v>-0.050564</v>
      </c>
      <c r="C78" s="9">
        <v>-0.03188</v>
      </c>
      <c r="D78" s="9">
        <v>0.060017</v>
      </c>
      <c r="E78" s="9">
        <v>0.01482</v>
      </c>
      <c r="G78" s="9">
        <v>-0.042595</v>
      </c>
      <c r="H78" s="9">
        <v>-0.016823</v>
      </c>
      <c r="I78" s="9">
        <v>0.060017</v>
      </c>
      <c r="J78" s="9">
        <v>0.01482</v>
      </c>
    </row>
    <row r="79" spans="1:10" ht="12.75">
      <c r="A79" s="3">
        <v>1942</v>
      </c>
      <c r="B79" s="9">
        <v>-0.060157</v>
      </c>
      <c r="C79" s="9">
        <v>-0.078141</v>
      </c>
      <c r="D79" s="9">
        <v>0.0096109</v>
      </c>
      <c r="E79" s="9">
        <v>-0.0041283</v>
      </c>
      <c r="G79" s="9">
        <v>-0.053523</v>
      </c>
      <c r="H79" s="9">
        <v>-0.070254</v>
      </c>
      <c r="I79" s="9">
        <v>0.0096109</v>
      </c>
      <c r="J79" s="9">
        <v>-0.0041283</v>
      </c>
    </row>
    <row r="80" spans="1:10" ht="12.75">
      <c r="A80" s="3">
        <v>1943</v>
      </c>
      <c r="B80" s="9">
        <v>-0.090376</v>
      </c>
      <c r="C80" s="9">
        <v>-0.053223</v>
      </c>
      <c r="D80" s="9">
        <v>0.063141</v>
      </c>
      <c r="E80" s="9">
        <v>0.0054137</v>
      </c>
      <c r="G80" s="9">
        <v>-0.080869</v>
      </c>
      <c r="H80" s="9">
        <v>-0.036952</v>
      </c>
      <c r="I80" s="9">
        <v>0.063141</v>
      </c>
      <c r="J80" s="9">
        <v>0.0054137</v>
      </c>
    </row>
    <row r="81" spans="1:10" ht="12.75">
      <c r="A81" s="3">
        <v>1944</v>
      </c>
      <c r="B81" s="9">
        <v>-0.074713</v>
      </c>
      <c r="C81" s="9">
        <v>-0.016321</v>
      </c>
      <c r="D81" s="9">
        <v>0.034494</v>
      </c>
      <c r="E81" s="9">
        <v>0.0045649</v>
      </c>
      <c r="G81" s="9">
        <v>-0.057983</v>
      </c>
      <c r="H81" s="9">
        <v>-0.0016278</v>
      </c>
      <c r="I81" s="9">
        <v>0.034494</v>
      </c>
      <c r="J81" s="9">
        <v>0.0045649</v>
      </c>
    </row>
    <row r="82" spans="1:10" ht="12.75">
      <c r="A82" s="3">
        <v>1945</v>
      </c>
      <c r="B82" s="9">
        <v>-0.0909</v>
      </c>
      <c r="C82" s="9">
        <v>-0.0078818</v>
      </c>
      <c r="D82" s="9">
        <v>0.026608</v>
      </c>
      <c r="E82" s="9">
        <v>0.0095729</v>
      </c>
      <c r="G82" s="9">
        <v>-0.079118</v>
      </c>
      <c r="H82" s="9">
        <v>-0.010317</v>
      </c>
      <c r="I82" s="9">
        <v>0.026608</v>
      </c>
      <c r="J82" s="9">
        <v>0.0095729</v>
      </c>
    </row>
    <row r="83" spans="1:10" ht="12.75">
      <c r="A83" s="3">
        <v>1946</v>
      </c>
      <c r="B83" s="9">
        <v>-0.010096</v>
      </c>
      <c r="C83" s="9">
        <v>0.0035226</v>
      </c>
      <c r="D83" s="9">
        <v>-0.034115</v>
      </c>
      <c r="E83" s="9">
        <v>-0.020724</v>
      </c>
      <c r="G83" s="9">
        <v>-0.0099312</v>
      </c>
      <c r="H83" s="9">
        <v>-0.00092002</v>
      </c>
      <c r="I83" s="9">
        <v>-0.034115</v>
      </c>
      <c r="J83" s="9">
        <v>-0.020724</v>
      </c>
    </row>
    <row r="84" spans="1:10" ht="12.75">
      <c r="A84" s="3">
        <v>1947</v>
      </c>
      <c r="B84" s="9">
        <v>0.077265</v>
      </c>
      <c r="C84" s="9">
        <v>0.0014326</v>
      </c>
      <c r="D84" s="9">
        <v>-0.038563</v>
      </c>
      <c r="E84" s="9">
        <v>-0.034672</v>
      </c>
      <c r="G84" s="9">
        <v>0.082429</v>
      </c>
      <c r="H84" s="9">
        <v>-0.011529</v>
      </c>
      <c r="I84" s="9">
        <v>-0.038563</v>
      </c>
      <c r="J84" s="9">
        <v>-0.034672</v>
      </c>
    </row>
    <row r="85" spans="1:10" ht="12.75">
      <c r="A85" s="3">
        <v>1948</v>
      </c>
      <c r="B85" s="9">
        <v>0.13106</v>
      </c>
      <c r="C85" s="9">
        <v>-0.0043063</v>
      </c>
      <c r="D85" s="9">
        <v>0.0013348</v>
      </c>
      <c r="E85" s="9">
        <v>-0.021808</v>
      </c>
      <c r="G85" s="9">
        <v>0.12082</v>
      </c>
      <c r="H85" s="9">
        <v>-0.011621</v>
      </c>
      <c r="I85" s="9">
        <v>0.0013348</v>
      </c>
      <c r="J85" s="9">
        <v>-0.021808</v>
      </c>
    </row>
    <row r="86" spans="1:10" ht="12.75">
      <c r="A86" s="3">
        <v>1949</v>
      </c>
      <c r="B86" s="9">
        <v>0.049515</v>
      </c>
      <c r="C86" s="9">
        <v>0.0022558</v>
      </c>
      <c r="D86" s="9">
        <v>-0.027818</v>
      </c>
      <c r="E86" s="9">
        <v>0.0026085</v>
      </c>
      <c r="G86" s="9">
        <v>0.042572</v>
      </c>
      <c r="H86" s="9">
        <v>-0.0083844</v>
      </c>
      <c r="I86" s="9">
        <v>-0.027818</v>
      </c>
      <c r="J86" s="9">
        <v>0.0026085</v>
      </c>
    </row>
    <row r="87" spans="1:10" ht="12.75">
      <c r="A87" s="3">
        <v>1950</v>
      </c>
      <c r="B87" s="9">
        <v>0.021025</v>
      </c>
      <c r="C87" s="9">
        <v>0.016599</v>
      </c>
      <c r="D87" s="9">
        <v>-0.017023</v>
      </c>
      <c r="E87" s="9">
        <v>0.0098054</v>
      </c>
      <c r="G87" s="9">
        <v>0.017112</v>
      </c>
      <c r="H87" s="9">
        <v>0.01816</v>
      </c>
      <c r="I87" s="9">
        <v>-0.017023</v>
      </c>
      <c r="J87" s="9">
        <v>0.0098054</v>
      </c>
    </row>
    <row r="88" spans="1:10" ht="12.75">
      <c r="A88" s="3">
        <v>1951</v>
      </c>
      <c r="B88" s="9">
        <v>0.036588</v>
      </c>
      <c r="C88" s="9">
        <v>0.020397</v>
      </c>
      <c r="D88" s="9">
        <v>0.016333</v>
      </c>
      <c r="E88" s="9">
        <v>0.027652</v>
      </c>
      <c r="G88" s="9">
        <v>0.035326</v>
      </c>
      <c r="H88" s="9">
        <v>0.023425</v>
      </c>
      <c r="I88" s="9">
        <v>0.016333</v>
      </c>
      <c r="J88" s="9">
        <v>0.027652</v>
      </c>
    </row>
    <row r="89" spans="1:10" ht="12.75">
      <c r="A89" s="3">
        <v>1952</v>
      </c>
      <c r="B89" s="9">
        <v>-0.020248</v>
      </c>
      <c r="C89" s="9">
        <v>0.01571</v>
      </c>
      <c r="D89" s="9">
        <v>0.053785</v>
      </c>
      <c r="E89" s="9">
        <v>0.0027765</v>
      </c>
      <c r="G89" s="9">
        <v>-0.028146</v>
      </c>
      <c r="H89" s="9">
        <v>0.013625</v>
      </c>
      <c r="I89" s="9">
        <v>0.053785</v>
      </c>
      <c r="J89" s="9">
        <v>0.0027765</v>
      </c>
    </row>
    <row r="90" spans="1:10" ht="12.75">
      <c r="A90" s="3">
        <v>1953</v>
      </c>
      <c r="B90" s="9">
        <v>-0.031392</v>
      </c>
      <c r="C90" s="9">
        <v>-0.0043089</v>
      </c>
      <c r="D90" s="9">
        <v>0.02414</v>
      </c>
      <c r="E90" s="9">
        <v>-0.020887</v>
      </c>
      <c r="G90" s="9">
        <v>-0.036559</v>
      </c>
      <c r="H90" s="9">
        <v>-0.0033401</v>
      </c>
      <c r="I90" s="9">
        <v>0.02414</v>
      </c>
      <c r="J90" s="9">
        <v>-0.020887</v>
      </c>
    </row>
    <row r="91" spans="1:10" ht="12.75">
      <c r="A91" s="3">
        <v>1954</v>
      </c>
      <c r="B91" s="9">
        <v>-0.011581</v>
      </c>
      <c r="C91" s="9">
        <v>0.0095365</v>
      </c>
      <c r="D91" s="9">
        <v>-0.028582</v>
      </c>
      <c r="E91" s="9">
        <v>0.0080045</v>
      </c>
      <c r="G91" s="9">
        <v>-0.01355</v>
      </c>
      <c r="H91" s="9">
        <v>0.010189</v>
      </c>
      <c r="I91" s="9">
        <v>-0.028582</v>
      </c>
      <c r="J91" s="9">
        <v>0.0080045</v>
      </c>
    </row>
    <row r="92" spans="1:10" ht="12.75">
      <c r="A92" s="3">
        <v>1955</v>
      </c>
      <c r="B92" s="9">
        <v>-0.0027612</v>
      </c>
      <c r="C92" s="9">
        <v>-0.01678</v>
      </c>
      <c r="D92" s="9">
        <v>-0.002178</v>
      </c>
      <c r="E92" s="9">
        <v>0.014386</v>
      </c>
      <c r="G92" s="9">
        <v>0.00024273</v>
      </c>
      <c r="H92" s="9">
        <v>-0.0092495</v>
      </c>
      <c r="I92" s="9">
        <v>-0.002178</v>
      </c>
      <c r="J92" s="9">
        <v>0.014386</v>
      </c>
    </row>
    <row r="93" spans="1:10" ht="12.75">
      <c r="A93" s="3">
        <v>1956</v>
      </c>
      <c r="B93" s="9">
        <v>-0.0061681</v>
      </c>
      <c r="C93" s="9">
        <v>-0.02351</v>
      </c>
      <c r="D93" s="9">
        <v>-0.025555</v>
      </c>
      <c r="E93" s="9">
        <v>0.018891</v>
      </c>
      <c r="G93" s="9">
        <v>-0.00022595</v>
      </c>
      <c r="H93" s="9">
        <v>-0.024867</v>
      </c>
      <c r="I93" s="9">
        <v>-0.025555</v>
      </c>
      <c r="J93" s="9">
        <v>0.018891</v>
      </c>
    </row>
    <row r="94" spans="1:10" ht="12.75">
      <c r="A94" s="3">
        <v>1957</v>
      </c>
      <c r="B94" s="9">
        <v>-0.0011577</v>
      </c>
      <c r="C94" s="9">
        <v>0.0064397</v>
      </c>
      <c r="D94" s="9">
        <v>-0.00055581</v>
      </c>
      <c r="E94" s="9">
        <v>0.0093957</v>
      </c>
      <c r="G94" s="9">
        <v>0.0086631</v>
      </c>
      <c r="H94" s="9">
        <v>-0.0042845</v>
      </c>
      <c r="I94" s="9">
        <v>-0.00055581</v>
      </c>
      <c r="J94" s="9">
        <v>0.0093957</v>
      </c>
    </row>
    <row r="95" spans="1:10" ht="12.75">
      <c r="A95" s="3">
        <v>1958</v>
      </c>
      <c r="B95" s="9">
        <v>0.037555</v>
      </c>
      <c r="C95" s="9">
        <v>0.0044235</v>
      </c>
      <c r="D95" s="9">
        <v>-0.032167</v>
      </c>
      <c r="E95" s="9">
        <v>-0.0030636</v>
      </c>
      <c r="G95" s="9">
        <v>0.044735</v>
      </c>
      <c r="H95" s="9">
        <v>0.0014568</v>
      </c>
      <c r="I95" s="9">
        <v>-0.032167</v>
      </c>
      <c r="J95" s="9">
        <v>-0.0030636</v>
      </c>
    </row>
    <row r="96" spans="1:10" ht="12.75">
      <c r="A96" s="3">
        <v>1959</v>
      </c>
      <c r="B96" s="9">
        <v>-0.016617</v>
      </c>
      <c r="C96" s="9">
        <v>0.0074779</v>
      </c>
      <c r="D96" s="9">
        <v>-0.0087124</v>
      </c>
      <c r="E96" s="9">
        <v>-0.019376</v>
      </c>
      <c r="G96" s="9">
        <v>-0.025728</v>
      </c>
      <c r="H96" s="9">
        <v>0.012234</v>
      </c>
      <c r="I96" s="9">
        <v>-0.0087124</v>
      </c>
      <c r="J96" s="9">
        <v>-0.019376</v>
      </c>
    </row>
    <row r="97" spans="1:10" ht="12.75">
      <c r="A97" s="3">
        <v>1960</v>
      </c>
      <c r="B97" s="9">
        <v>0.023897</v>
      </c>
      <c r="C97" s="9">
        <v>0.022583</v>
      </c>
      <c r="D97" s="9">
        <v>0.010504</v>
      </c>
      <c r="E97" s="9">
        <v>-0.0043667</v>
      </c>
      <c r="G97" s="9">
        <v>0.016449</v>
      </c>
      <c r="H97" s="9">
        <v>0.03028</v>
      </c>
      <c r="I97" s="9">
        <v>0.010504</v>
      </c>
      <c r="J97" s="9">
        <v>-0.0043667</v>
      </c>
    </row>
    <row r="98" spans="1:10" ht="12.75">
      <c r="A98" s="3">
        <v>1961</v>
      </c>
      <c r="B98" s="9">
        <v>0.060913</v>
      </c>
      <c r="C98" s="9">
        <v>0.023742</v>
      </c>
      <c r="D98" s="9">
        <v>0.025777</v>
      </c>
      <c r="E98" s="9">
        <v>-0.012034</v>
      </c>
      <c r="G98" s="9">
        <v>0.05324</v>
      </c>
      <c r="H98" s="9">
        <v>0.035638</v>
      </c>
      <c r="I98" s="9">
        <v>0.025777</v>
      </c>
      <c r="J98" s="9">
        <v>-0.012034</v>
      </c>
    </row>
    <row r="99" spans="1:10" ht="12.75">
      <c r="A99" s="3">
        <v>1962</v>
      </c>
      <c r="B99" s="9">
        <v>-0.032596</v>
      </c>
      <c r="C99" s="9">
        <v>0.025063</v>
      </c>
      <c r="D99" s="9">
        <v>0.050902</v>
      </c>
      <c r="E99" s="9">
        <v>-0.014135</v>
      </c>
      <c r="G99" s="9">
        <v>-0.03149</v>
      </c>
      <c r="H99" s="9">
        <v>0.035416</v>
      </c>
      <c r="I99" s="9">
        <v>0.050902</v>
      </c>
      <c r="J99" s="9">
        <v>-0.014135</v>
      </c>
    </row>
    <row r="100" spans="1:10" ht="12.75">
      <c r="A100" s="3">
        <v>1963</v>
      </c>
      <c r="B100" s="9">
        <v>-0.05816</v>
      </c>
      <c r="C100" s="9">
        <v>0.0047743</v>
      </c>
      <c r="D100" s="9">
        <v>-0.03652</v>
      </c>
      <c r="E100" s="9">
        <v>-0.010352</v>
      </c>
      <c r="G100" s="9">
        <v>-0.072873</v>
      </c>
      <c r="H100" s="9">
        <v>0.0095639</v>
      </c>
      <c r="I100" s="9">
        <v>-0.03652</v>
      </c>
      <c r="J100" s="9">
        <v>-0.010352</v>
      </c>
    </row>
    <row r="101" spans="1:10" ht="12.75">
      <c r="A101" s="3">
        <v>1964</v>
      </c>
      <c r="B101" s="9">
        <v>-0.014293</v>
      </c>
      <c r="C101" s="9">
        <v>-0.012744</v>
      </c>
      <c r="D101" s="9">
        <v>-0.044056</v>
      </c>
      <c r="E101" s="9">
        <v>0.026659</v>
      </c>
      <c r="G101" s="9">
        <v>-0.019022</v>
      </c>
      <c r="H101" s="9">
        <v>-0.010361</v>
      </c>
      <c r="I101" s="9">
        <v>-0.044056</v>
      </c>
      <c r="J101" s="9">
        <v>0.026659</v>
      </c>
    </row>
    <row r="102" spans="1:10" ht="12.75">
      <c r="A102" s="3">
        <v>1965</v>
      </c>
      <c r="B102" s="9">
        <v>0.016339</v>
      </c>
      <c r="C102" s="9">
        <v>-0.022481</v>
      </c>
      <c r="D102" s="9">
        <v>-0.068167</v>
      </c>
      <c r="E102" s="9">
        <v>0.030038</v>
      </c>
      <c r="G102" s="9">
        <v>0.022344</v>
      </c>
      <c r="H102" s="9">
        <v>-0.032944</v>
      </c>
      <c r="I102" s="9">
        <v>-0.068167</v>
      </c>
      <c r="J102" s="9">
        <v>0.030038</v>
      </c>
    </row>
    <row r="103" spans="1:10" ht="12.75">
      <c r="A103" s="3">
        <v>1966</v>
      </c>
      <c r="B103" s="9">
        <v>-0.00074086</v>
      </c>
      <c r="C103" s="9">
        <v>-0.042257</v>
      </c>
      <c r="D103" s="9">
        <v>0.032728</v>
      </c>
      <c r="E103" s="9">
        <v>0.01184</v>
      </c>
      <c r="G103" s="9">
        <v>0.0012153</v>
      </c>
      <c r="H103" s="9">
        <v>-0.045849</v>
      </c>
      <c r="I103" s="9">
        <v>0.032728</v>
      </c>
      <c r="J103" s="9">
        <v>0.01184</v>
      </c>
    </row>
    <row r="104" spans="1:10" ht="12.75">
      <c r="A104" s="3">
        <v>1967</v>
      </c>
      <c r="B104" s="9">
        <v>0.0069965</v>
      </c>
      <c r="C104" s="9">
        <v>-0.089113</v>
      </c>
      <c r="D104" s="9">
        <v>0.0056964</v>
      </c>
      <c r="E104" s="9">
        <v>0.0025158</v>
      </c>
      <c r="G104" s="9">
        <v>0.0042051</v>
      </c>
      <c r="H104" s="9">
        <v>-0.093393</v>
      </c>
      <c r="I104" s="9">
        <v>0.0056964</v>
      </c>
      <c r="J104" s="9">
        <v>0.0025158</v>
      </c>
    </row>
    <row r="105" spans="1:10" ht="12.75">
      <c r="A105" s="3">
        <v>1968</v>
      </c>
      <c r="B105" s="9">
        <v>-0.0091627</v>
      </c>
      <c r="C105" s="9">
        <v>-0.041861</v>
      </c>
      <c r="D105" s="9">
        <v>0.0081661</v>
      </c>
      <c r="E105" s="9">
        <v>0.0083159</v>
      </c>
      <c r="G105" s="9">
        <v>-0.0057871</v>
      </c>
      <c r="H105" s="9">
        <v>-0.049339</v>
      </c>
      <c r="I105" s="9">
        <v>0.0081661</v>
      </c>
      <c r="J105" s="9">
        <v>0.0083159</v>
      </c>
    </row>
    <row r="106" spans="1:10" ht="12.75">
      <c r="A106" s="3">
        <v>1969</v>
      </c>
      <c r="B106" s="9">
        <v>0.011039</v>
      </c>
      <c r="C106" s="9">
        <v>-0.050028</v>
      </c>
      <c r="D106" s="9">
        <v>0.017647</v>
      </c>
      <c r="E106" s="9">
        <v>0.0064808</v>
      </c>
      <c r="G106" s="9">
        <v>0.02377</v>
      </c>
      <c r="H106" s="9">
        <v>-0.050951</v>
      </c>
      <c r="I106" s="9">
        <v>0.017647</v>
      </c>
      <c r="J106" s="9">
        <v>0.0064808</v>
      </c>
    </row>
    <row r="107" spans="1:10" ht="12.75">
      <c r="A107" s="3">
        <v>1970</v>
      </c>
      <c r="B107" s="9">
        <v>0.022797</v>
      </c>
      <c r="C107" s="9">
        <v>-0.01025</v>
      </c>
      <c r="D107" s="9">
        <v>-0.00098944</v>
      </c>
      <c r="E107" s="9">
        <v>-0.014465</v>
      </c>
      <c r="G107" s="9">
        <v>0.01991</v>
      </c>
      <c r="H107" s="9">
        <v>-0.01844</v>
      </c>
      <c r="I107" s="9">
        <v>-0.00098944</v>
      </c>
      <c r="J107" s="9">
        <v>-0.014465</v>
      </c>
    </row>
    <row r="108" spans="1:10" ht="12.75">
      <c r="A108" s="3">
        <v>1971</v>
      </c>
      <c r="B108" s="9">
        <v>-0.017376</v>
      </c>
      <c r="C108" s="9">
        <v>-0.010409</v>
      </c>
      <c r="D108" s="9">
        <v>0.055752</v>
      </c>
      <c r="E108" s="9">
        <v>-0.032813</v>
      </c>
      <c r="G108" s="9">
        <v>-0.0067219</v>
      </c>
      <c r="H108" s="9">
        <v>-0.012934</v>
      </c>
      <c r="I108" s="9">
        <v>0.055752</v>
      </c>
      <c r="J108" s="9">
        <v>-0.032813</v>
      </c>
    </row>
    <row r="109" spans="1:10" ht="12.75">
      <c r="A109" s="3">
        <v>1972</v>
      </c>
      <c r="B109" s="9">
        <v>0.0089188</v>
      </c>
      <c r="C109" s="9">
        <v>0.022</v>
      </c>
      <c r="D109" s="9">
        <v>0.096683</v>
      </c>
      <c r="E109" s="9">
        <v>-0.016906</v>
      </c>
      <c r="G109" s="9">
        <v>0.0020272</v>
      </c>
      <c r="H109" s="9">
        <v>0.020166</v>
      </c>
      <c r="I109" s="9">
        <v>0.096683</v>
      </c>
      <c r="J109" s="9">
        <v>-0.016906</v>
      </c>
    </row>
    <row r="110" spans="1:15" ht="12.75">
      <c r="A110" s="3">
        <v>1973</v>
      </c>
      <c r="B110" s="9">
        <v>0.0050814</v>
      </c>
      <c r="C110" s="9">
        <v>0.033391</v>
      </c>
      <c r="D110" s="9">
        <v>0.014899</v>
      </c>
      <c r="E110" s="9">
        <v>-4.2857E-06</v>
      </c>
      <c r="G110" s="9">
        <v>-0.00060695</v>
      </c>
      <c r="H110" s="9">
        <v>0.042697</v>
      </c>
      <c r="I110" s="9">
        <v>0.014899</v>
      </c>
      <c r="J110" s="9">
        <v>-4.2857E-06</v>
      </c>
      <c r="O110" s="11"/>
    </row>
    <row r="111" spans="1:10" ht="12.75">
      <c r="A111" s="3">
        <v>1974</v>
      </c>
      <c r="B111" s="9">
        <v>0.041738</v>
      </c>
      <c r="C111" s="9">
        <v>0.04073</v>
      </c>
      <c r="D111" s="9">
        <v>0.014795</v>
      </c>
      <c r="E111" s="9">
        <v>0.0019191</v>
      </c>
      <c r="G111" s="9">
        <v>0.038696</v>
      </c>
      <c r="H111" s="9">
        <v>0.043914</v>
      </c>
      <c r="I111" s="9">
        <v>0.014795</v>
      </c>
      <c r="J111" s="9">
        <v>0.0019191</v>
      </c>
    </row>
    <row r="112" spans="1:10" ht="12.75">
      <c r="A112" s="3">
        <v>1975</v>
      </c>
      <c r="B112" s="9">
        <v>0.0080148</v>
      </c>
      <c r="C112" s="9">
        <v>0.032096</v>
      </c>
      <c r="D112" s="9">
        <v>-0.13575</v>
      </c>
      <c r="E112" s="9">
        <v>-0.002858</v>
      </c>
      <c r="G112" s="9">
        <v>0.0067759</v>
      </c>
      <c r="H112" s="9">
        <v>0.029885</v>
      </c>
      <c r="I112" s="9">
        <v>-0.13575</v>
      </c>
      <c r="J112" s="9">
        <v>-0.002858</v>
      </c>
    </row>
    <row r="113" spans="1:10" ht="12.75">
      <c r="A113" s="3">
        <v>1976</v>
      </c>
      <c r="B113" s="9">
        <v>-0.039728</v>
      </c>
      <c r="C113" s="9">
        <v>0.030719</v>
      </c>
      <c r="D113" s="9">
        <v>-0.095681</v>
      </c>
      <c r="E113" s="9">
        <v>-0.0092033</v>
      </c>
      <c r="G113" s="9">
        <v>-0.03528</v>
      </c>
      <c r="H113" s="9">
        <v>0.035936</v>
      </c>
      <c r="I113" s="9">
        <v>-0.095681</v>
      </c>
      <c r="J113" s="9">
        <v>-0.0092033</v>
      </c>
    </row>
    <row r="114" spans="1:10" ht="12.75">
      <c r="A114" s="3">
        <v>1977</v>
      </c>
      <c r="B114" s="9">
        <v>-0.0074287</v>
      </c>
      <c r="C114" s="9">
        <v>0.032052</v>
      </c>
      <c r="D114" s="9">
        <v>-0.049611</v>
      </c>
      <c r="E114" s="9">
        <v>-0.04129</v>
      </c>
      <c r="G114" s="9">
        <v>0.0044569</v>
      </c>
      <c r="H114" s="9">
        <v>0.03272</v>
      </c>
      <c r="I114" s="9">
        <v>-0.049611</v>
      </c>
      <c r="J114" s="9">
        <v>-0.04129</v>
      </c>
    </row>
    <row r="115" spans="1:10" ht="12.75">
      <c r="A115" s="3">
        <v>1978</v>
      </c>
      <c r="B115" s="9">
        <v>-0.040395</v>
      </c>
      <c r="C115" s="9">
        <v>0.031522</v>
      </c>
      <c r="D115" s="9">
        <v>0.017891</v>
      </c>
      <c r="E115" s="9">
        <v>-0.010478</v>
      </c>
      <c r="G115" s="9">
        <v>-0.027301</v>
      </c>
      <c r="H115" s="9">
        <v>0.030196</v>
      </c>
      <c r="I115" s="9">
        <v>0.017891</v>
      </c>
      <c r="J115" s="9">
        <v>-0.010478</v>
      </c>
    </row>
    <row r="116" spans="1:10" ht="12.75">
      <c r="A116" s="3">
        <v>1979</v>
      </c>
      <c r="B116" s="9">
        <v>0.023394</v>
      </c>
      <c r="C116" s="9">
        <v>0.049118</v>
      </c>
      <c r="D116" s="9">
        <v>0.074798</v>
      </c>
      <c r="E116" s="9">
        <v>0.021587</v>
      </c>
      <c r="G116" s="9">
        <v>0.028564</v>
      </c>
      <c r="H116" s="9">
        <v>0.050285</v>
      </c>
      <c r="I116" s="9">
        <v>0.074798</v>
      </c>
      <c r="J116" s="9">
        <v>0.021587</v>
      </c>
    </row>
    <row r="117" spans="1:10" ht="12.75">
      <c r="A117" s="3">
        <v>1980</v>
      </c>
      <c r="B117" s="9">
        <v>0.05323</v>
      </c>
      <c r="C117" s="9">
        <v>0.045883</v>
      </c>
      <c r="D117" s="9">
        <v>0.099069</v>
      </c>
      <c r="E117" s="9">
        <v>0.059721</v>
      </c>
      <c r="G117" s="9">
        <v>0.051954</v>
      </c>
      <c r="H117" s="9">
        <v>0.057429</v>
      </c>
      <c r="I117" s="9">
        <v>0.099069</v>
      </c>
      <c r="J117" s="9">
        <v>0.059721</v>
      </c>
    </row>
    <row r="118" spans="1:10" ht="12.75">
      <c r="A118" s="3">
        <v>1981</v>
      </c>
      <c r="B118" s="9">
        <v>0.023385</v>
      </c>
      <c r="C118" s="9">
        <v>0.022586</v>
      </c>
      <c r="D118" s="9">
        <v>0.097636</v>
      </c>
      <c r="E118" s="9">
        <v>0.10105</v>
      </c>
      <c r="G118" s="9">
        <v>0.010126</v>
      </c>
      <c r="H118" s="9">
        <v>0.0164</v>
      </c>
      <c r="I118" s="9">
        <v>0.097636</v>
      </c>
      <c r="J118" s="9">
        <v>0.10105</v>
      </c>
    </row>
    <row r="119" spans="1:10" ht="12.75">
      <c r="A119" s="3">
        <v>1982</v>
      </c>
      <c r="B119" s="9">
        <v>-0.037731</v>
      </c>
      <c r="C119" s="9">
        <v>-0.0064848</v>
      </c>
      <c r="D119" s="9">
        <v>-0.00084829</v>
      </c>
      <c r="E119" s="9">
        <v>0.051695</v>
      </c>
      <c r="G119" s="9">
        <v>-0.044188</v>
      </c>
      <c r="H119" s="9">
        <v>-0.017326</v>
      </c>
      <c r="I119" s="9">
        <v>-0.00084829</v>
      </c>
      <c r="J119" s="9">
        <v>0.051695</v>
      </c>
    </row>
    <row r="120" spans="1:10" ht="12.75">
      <c r="A120" s="3">
        <v>1983</v>
      </c>
      <c r="B120" s="9">
        <v>-0.0074374</v>
      </c>
      <c r="C120" s="9">
        <v>-0.069086</v>
      </c>
      <c r="D120" s="9">
        <v>-0.06342</v>
      </c>
      <c r="E120" s="9">
        <v>-0.022878</v>
      </c>
      <c r="G120" s="9">
        <v>-0.0059446</v>
      </c>
      <c r="H120" s="9">
        <v>-0.079707</v>
      </c>
      <c r="I120" s="9">
        <v>-0.06342</v>
      </c>
      <c r="J120" s="9">
        <v>-0.022878</v>
      </c>
    </row>
    <row r="121" spans="1:10" ht="12.75">
      <c r="A121" s="3">
        <v>1984</v>
      </c>
      <c r="B121" s="9">
        <v>0.0081377</v>
      </c>
      <c r="C121" s="9">
        <v>-0.057136</v>
      </c>
      <c r="D121" s="9">
        <v>-0.043238</v>
      </c>
      <c r="E121" s="9">
        <v>-0.0084305</v>
      </c>
      <c r="G121" s="9">
        <v>0.0075273</v>
      </c>
      <c r="H121" s="9">
        <v>-0.060687</v>
      </c>
      <c r="I121" s="9">
        <v>-0.043238</v>
      </c>
      <c r="J121" s="9">
        <v>-0.0084305</v>
      </c>
    </row>
    <row r="122" spans="1:10" ht="12.75">
      <c r="A122" s="3">
        <v>1985</v>
      </c>
      <c r="B122" s="9">
        <v>-0.041984</v>
      </c>
      <c r="C122" s="9">
        <v>-0.044253</v>
      </c>
      <c r="D122" s="9">
        <v>-0.049718</v>
      </c>
      <c r="E122" s="9">
        <v>-0.0065483</v>
      </c>
      <c r="G122" s="9">
        <v>-0.046947</v>
      </c>
      <c r="H122" s="9">
        <v>-0.038009</v>
      </c>
      <c r="I122" s="9">
        <v>-0.049718</v>
      </c>
      <c r="J122" s="9">
        <v>-0.0065483</v>
      </c>
    </row>
    <row r="123" spans="1:10" ht="12.75">
      <c r="A123" s="3">
        <v>1986</v>
      </c>
      <c r="B123" s="9">
        <v>0.0040653</v>
      </c>
      <c r="C123" s="9">
        <v>0.032853</v>
      </c>
      <c r="D123" s="9">
        <v>-0.046021</v>
      </c>
      <c r="E123" s="9">
        <v>-0.048348</v>
      </c>
      <c r="G123" s="9">
        <v>0.0083233</v>
      </c>
      <c r="H123" s="9">
        <v>0.036474</v>
      </c>
      <c r="I123" s="9">
        <v>-0.046021</v>
      </c>
      <c r="J123" s="9">
        <v>-0.048348</v>
      </c>
    </row>
    <row r="124" spans="1:10" ht="12.75">
      <c r="A124" s="3">
        <v>1987</v>
      </c>
      <c r="B124" s="9">
        <v>0.024266</v>
      </c>
      <c r="C124" s="9">
        <v>-0.0063676</v>
      </c>
      <c r="D124" s="9">
        <v>-0.031544</v>
      </c>
      <c r="E124" s="9">
        <v>-0.035165</v>
      </c>
      <c r="G124" s="9">
        <v>0.02748</v>
      </c>
      <c r="H124" s="9">
        <v>0.011092</v>
      </c>
      <c r="I124" s="9">
        <v>-0.031544</v>
      </c>
      <c r="J124" s="9">
        <v>-0.035165</v>
      </c>
    </row>
    <row r="125" spans="1:10" ht="12.75">
      <c r="A125" s="3">
        <v>1988</v>
      </c>
      <c r="B125" s="9">
        <v>0.0087045</v>
      </c>
      <c r="C125" s="9">
        <v>-0.015953</v>
      </c>
      <c r="D125" s="9">
        <v>-0.0039151</v>
      </c>
      <c r="E125" s="9">
        <v>-0.068318</v>
      </c>
      <c r="G125" s="9">
        <v>0.0084766</v>
      </c>
      <c r="H125" s="9">
        <v>-0.00053898</v>
      </c>
      <c r="I125" s="9">
        <v>-0.0039151</v>
      </c>
      <c r="J125" s="9">
        <v>-0.068318</v>
      </c>
    </row>
    <row r="126" spans="1:10" ht="12.75">
      <c r="A126" s="3">
        <v>1989</v>
      </c>
      <c r="B126" s="9">
        <v>-0.062091</v>
      </c>
      <c r="C126" s="9">
        <v>0.013095</v>
      </c>
      <c r="D126" s="9">
        <v>0.017795</v>
      </c>
      <c r="E126" s="9">
        <v>-0.026164</v>
      </c>
      <c r="G126" s="9">
        <v>-0.066456</v>
      </c>
      <c r="H126" s="9">
        <v>0.023382</v>
      </c>
      <c r="I126" s="9">
        <v>0.017795</v>
      </c>
      <c r="J126" s="9">
        <v>-0.026164</v>
      </c>
    </row>
    <row r="127" spans="1:10" ht="12.75">
      <c r="A127" s="3">
        <v>1990</v>
      </c>
      <c r="B127" s="9">
        <v>-0.15548</v>
      </c>
      <c r="C127" s="9">
        <v>0.018798</v>
      </c>
      <c r="D127" s="9">
        <v>-0.02338</v>
      </c>
      <c r="E127" s="9">
        <v>0.0010196</v>
      </c>
      <c r="G127" s="9">
        <v>-0.15134</v>
      </c>
      <c r="H127" s="9">
        <v>0.0030957</v>
      </c>
      <c r="I127" s="9">
        <v>-0.02338</v>
      </c>
      <c r="J127" s="9">
        <v>0.0010196</v>
      </c>
    </row>
    <row r="128" spans="1:10" ht="12.75">
      <c r="A128" s="3">
        <v>1991</v>
      </c>
      <c r="B128" s="9">
        <v>-0.081432</v>
      </c>
      <c r="C128" s="9">
        <v>-0.024006</v>
      </c>
      <c r="D128" s="9">
        <v>-0.015566</v>
      </c>
      <c r="E128" s="9">
        <v>0.0074134</v>
      </c>
      <c r="G128" s="9">
        <v>-0.077594</v>
      </c>
      <c r="H128" s="9">
        <v>-0.030471</v>
      </c>
      <c r="I128" s="9">
        <v>-0.015566</v>
      </c>
      <c r="J128" s="9">
        <v>0.0074134</v>
      </c>
    </row>
    <row r="129" spans="1:10" ht="12.75">
      <c r="A129" s="3">
        <v>1992</v>
      </c>
      <c r="B129" s="9">
        <v>0.00052224</v>
      </c>
      <c r="C129" s="9">
        <v>-0.036698</v>
      </c>
      <c r="D129" s="9">
        <v>0.0081504</v>
      </c>
      <c r="E129" s="9">
        <v>0.014463</v>
      </c>
      <c r="G129" s="9">
        <v>-0.0003718</v>
      </c>
      <c r="H129" s="9">
        <v>-0.046617</v>
      </c>
      <c r="I129" s="9">
        <v>0.0081504</v>
      </c>
      <c r="J129" s="9">
        <v>0.014463</v>
      </c>
    </row>
    <row r="130" spans="1:10" ht="12.75">
      <c r="A130" s="3">
        <v>1993</v>
      </c>
      <c r="B130" s="9">
        <v>0.023258</v>
      </c>
      <c r="C130" s="9">
        <v>-0.0091981</v>
      </c>
      <c r="D130" s="9">
        <v>0.004567</v>
      </c>
      <c r="E130" s="9">
        <v>0.01248</v>
      </c>
      <c r="G130" s="9">
        <v>0.023491</v>
      </c>
      <c r="H130" s="9">
        <v>-0.016027</v>
      </c>
      <c r="I130" s="9">
        <v>0.004567</v>
      </c>
      <c r="J130" s="9">
        <v>0.01248</v>
      </c>
    </row>
    <row r="131" spans="1:10" ht="12.75">
      <c r="A131" s="3">
        <v>1994</v>
      </c>
      <c r="B131" s="9">
        <v>0.050884</v>
      </c>
      <c r="C131" s="9">
        <v>0.016767</v>
      </c>
      <c r="D131" s="9">
        <v>-0.0034395</v>
      </c>
      <c r="E131" s="9">
        <v>0.029573</v>
      </c>
      <c r="G131" s="9">
        <v>0.053105</v>
      </c>
      <c r="H131" s="9">
        <v>0.013276</v>
      </c>
      <c r="I131" s="9">
        <v>-0.0034395</v>
      </c>
      <c r="J131" s="9">
        <v>0.029573</v>
      </c>
    </row>
    <row r="132" spans="1:10" ht="12.75">
      <c r="A132" s="3">
        <v>1995</v>
      </c>
      <c r="B132" s="9">
        <v>-0.0031297</v>
      </c>
      <c r="C132" s="9">
        <v>0.022822</v>
      </c>
      <c r="D132" s="9">
        <v>0.02776</v>
      </c>
      <c r="E132" s="9">
        <v>-0.032072</v>
      </c>
      <c r="G132" s="9">
        <v>-0.0014674</v>
      </c>
      <c r="H132" s="9">
        <v>0.017743</v>
      </c>
      <c r="I132" s="9">
        <v>0.02776</v>
      </c>
      <c r="J132" s="9">
        <v>-0.032072</v>
      </c>
    </row>
    <row r="133" spans="1:10" ht="12.75">
      <c r="A133" s="3">
        <v>1996</v>
      </c>
      <c r="B133" s="9">
        <v>0.017121</v>
      </c>
      <c r="C133" s="9">
        <v>0.01408</v>
      </c>
      <c r="D133" s="9">
        <v>0.032726</v>
      </c>
      <c r="E133" s="9">
        <v>-0.024392</v>
      </c>
      <c r="G133" s="9">
        <v>0.016646</v>
      </c>
      <c r="H133" s="9">
        <v>0.012841</v>
      </c>
      <c r="I133" s="9">
        <v>0.032726</v>
      </c>
      <c r="J133" s="9">
        <v>-0.024392</v>
      </c>
    </row>
    <row r="134" spans="1:10" ht="12.75">
      <c r="A134" s="3">
        <v>1997</v>
      </c>
      <c r="B134" s="9">
        <v>0.073272</v>
      </c>
      <c r="C134" s="9">
        <v>0.024046</v>
      </c>
      <c r="D134" s="9">
        <v>0.040716</v>
      </c>
      <c r="E134" s="9">
        <v>0.0038239</v>
      </c>
      <c r="G134" s="9">
        <v>0.07434</v>
      </c>
      <c r="H134" s="9">
        <v>0.0247</v>
      </c>
      <c r="I134" s="9">
        <v>0.040716</v>
      </c>
      <c r="J134" s="9">
        <v>0.0038239</v>
      </c>
    </row>
    <row r="135" spans="1:10" ht="12.75">
      <c r="A135" s="3">
        <v>1998</v>
      </c>
      <c r="B135" s="9">
        <v>0.072953</v>
      </c>
      <c r="C135" s="9">
        <v>0.019871</v>
      </c>
      <c r="D135" s="9">
        <v>0.027445</v>
      </c>
      <c r="E135" s="9">
        <v>-0.00049607</v>
      </c>
      <c r="G135" s="9">
        <v>0.082851</v>
      </c>
      <c r="H135" s="9">
        <v>0.01668</v>
      </c>
      <c r="I135" s="9">
        <v>0.027445</v>
      </c>
      <c r="J135" s="9">
        <v>-0.00049607</v>
      </c>
    </row>
    <row r="136" spans="1:10" ht="12.75">
      <c r="A136" s="3">
        <v>1999</v>
      </c>
      <c r="B136" s="9">
        <v>0.045626</v>
      </c>
      <c r="C136" s="9">
        <v>-0.0060335</v>
      </c>
      <c r="D136" s="9">
        <v>0.0075583</v>
      </c>
      <c r="E136" s="9">
        <v>0.0080471</v>
      </c>
      <c r="G136" s="9">
        <v>0.051119</v>
      </c>
      <c r="H136" s="9">
        <v>-0.0079964</v>
      </c>
      <c r="I136" s="9">
        <v>0.0075583</v>
      </c>
      <c r="J136" s="9">
        <v>0.0080471</v>
      </c>
    </row>
    <row r="137" spans="1:10" ht="12.75">
      <c r="A137" s="3">
        <v>2000</v>
      </c>
      <c r="B137" s="9">
        <v>0.04602</v>
      </c>
      <c r="C137" s="9">
        <v>0.0070073</v>
      </c>
      <c r="D137" s="9">
        <v>0.010653</v>
      </c>
      <c r="E137" s="9">
        <v>0.027113</v>
      </c>
      <c r="G137" s="9">
        <v>0.04074</v>
      </c>
      <c r="H137" s="9">
        <v>0.0063459</v>
      </c>
      <c r="I137" s="9">
        <v>0.010653</v>
      </c>
      <c r="J137" s="9">
        <v>0.027113</v>
      </c>
    </row>
    <row r="138" spans="1:10" ht="12.75">
      <c r="A138" s="3">
        <v>2001</v>
      </c>
      <c r="B138" s="9">
        <v>-0.009258</v>
      </c>
      <c r="C138" s="9">
        <v>0.010148</v>
      </c>
      <c r="D138" s="9">
        <v>-0.0086307</v>
      </c>
      <c r="E138" s="9">
        <v>0.012193</v>
      </c>
      <c r="G138" s="9">
        <v>-0.016795</v>
      </c>
      <c r="H138" s="9">
        <v>0.005059</v>
      </c>
      <c r="I138" s="9">
        <v>-0.0086307</v>
      </c>
      <c r="J138" s="9">
        <v>0.012193</v>
      </c>
    </row>
    <row r="139" spans="1:10" ht="12.75">
      <c r="A139" s="3">
        <v>2002</v>
      </c>
      <c r="B139" s="9">
        <v>-0.10743</v>
      </c>
      <c r="C139" s="9">
        <v>0.011541</v>
      </c>
      <c r="D139" s="9">
        <v>-0.025595</v>
      </c>
      <c r="E139" s="9">
        <v>-0.0089162</v>
      </c>
      <c r="G139" s="9">
        <v>-0.12432</v>
      </c>
      <c r="H139" s="9">
        <v>0.0085412</v>
      </c>
      <c r="I139" s="9">
        <v>-0.025595</v>
      </c>
      <c r="J139" s="9">
        <v>-0.0089162</v>
      </c>
    </row>
    <row r="140" spans="1:10" ht="12.75">
      <c r="A140" s="4">
        <v>2003</v>
      </c>
      <c r="B140" s="9">
        <v>-0.054299</v>
      </c>
      <c r="C140" s="9">
        <v>-0.019247</v>
      </c>
      <c r="D140" s="9">
        <v>-0.02509</v>
      </c>
      <c r="E140" s="9">
        <v>-0.008765</v>
      </c>
      <c r="G140" s="9">
        <v>-0.05159</v>
      </c>
      <c r="H140" s="9">
        <v>-0.01866</v>
      </c>
      <c r="I140" s="9">
        <v>-0.02509</v>
      </c>
      <c r="J140" s="9">
        <v>-0.008765</v>
      </c>
    </row>
    <row r="141" spans="1:10" ht="12.75">
      <c r="A141" s="4">
        <v>2004</v>
      </c>
      <c r="B141" s="9">
        <v>0.028489</v>
      </c>
      <c r="C141" s="9">
        <v>-0.029363</v>
      </c>
      <c r="D141" s="9">
        <v>0.0057318</v>
      </c>
      <c r="E141" s="9">
        <v>-0.0003994</v>
      </c>
      <c r="G141" s="9">
        <v>0.040552</v>
      </c>
      <c r="H141" s="9">
        <v>-0.016549</v>
      </c>
      <c r="I141" s="9">
        <v>0.0057318</v>
      </c>
      <c r="J141" s="9">
        <v>-0.0003994</v>
      </c>
    </row>
    <row r="142" spans="2:5" ht="12.75">
      <c r="B142" s="9"/>
      <c r="C142" s="9"/>
      <c r="D142" s="9"/>
      <c r="E142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" sqref="I5"/>
    </sheetView>
  </sheetViews>
  <sheetFormatPr defaultColWidth="9.33203125" defaultRowHeight="12.75"/>
  <cols>
    <col min="2" max="2" width="10.16015625" style="8" customWidth="1"/>
    <col min="3" max="3" width="10" style="8" customWidth="1"/>
    <col min="4" max="4" width="9.5" style="8" customWidth="1"/>
    <col min="9" max="9" width="7.33203125" style="0" customWidth="1"/>
  </cols>
  <sheetData>
    <row r="1" ht="12.75">
      <c r="C1" s="16" t="s">
        <v>8</v>
      </c>
    </row>
    <row r="2" spans="2:9" ht="12.75">
      <c r="B2" s="17" t="s">
        <v>7</v>
      </c>
      <c r="C2" s="17"/>
      <c r="D2" s="17"/>
      <c r="E2" s="5"/>
      <c r="H2" s="21" t="s">
        <v>14</v>
      </c>
      <c r="I2" s="19" t="s">
        <v>16</v>
      </c>
    </row>
    <row r="3" ht="12.75">
      <c r="I3" s="19" t="s">
        <v>15</v>
      </c>
    </row>
    <row r="4" spans="2:9" ht="12.75">
      <c r="B4" s="18" t="s">
        <v>0</v>
      </c>
      <c r="C4" s="18" t="s">
        <v>1</v>
      </c>
      <c r="D4" s="18" t="s">
        <v>2</v>
      </c>
      <c r="E4" s="2" t="s">
        <v>3</v>
      </c>
      <c r="I4" s="19" t="s">
        <v>73</v>
      </c>
    </row>
    <row r="5" ht="12.75">
      <c r="I5" s="19" t="s">
        <v>13</v>
      </c>
    </row>
    <row r="6" spans="1:5" ht="12.75">
      <c r="A6" s="3">
        <v>1870</v>
      </c>
      <c r="B6" s="18" t="s">
        <v>5</v>
      </c>
      <c r="C6" s="18">
        <v>6985</v>
      </c>
      <c r="D6" s="18">
        <v>2566.168067549883</v>
      </c>
      <c r="E6" s="2" t="s">
        <v>5</v>
      </c>
    </row>
    <row r="7" spans="1:5" ht="12.75">
      <c r="A7" s="3">
        <v>1871</v>
      </c>
      <c r="B7" s="18" t="s">
        <v>5</v>
      </c>
      <c r="C7" s="18">
        <v>7154</v>
      </c>
      <c r="D7" s="18">
        <v>2572.669429167584</v>
      </c>
      <c r="E7" s="2" t="s">
        <v>5</v>
      </c>
    </row>
    <row r="8" spans="1:5" ht="12.75">
      <c r="A8" s="3">
        <v>1872</v>
      </c>
      <c r="B8" s="18" t="s">
        <v>5</v>
      </c>
      <c r="C8" s="18">
        <v>7327</v>
      </c>
      <c r="D8" s="18">
        <v>2766.7224739179383</v>
      </c>
      <c r="E8" s="2" t="s">
        <v>5</v>
      </c>
    </row>
    <row r="9" spans="1:5" ht="12.75">
      <c r="A9" s="3">
        <v>1873</v>
      </c>
      <c r="B9" s="18" t="s">
        <v>5</v>
      </c>
      <c r="C9" s="18">
        <v>7504</v>
      </c>
      <c r="D9" s="18">
        <v>2951.3913827518904</v>
      </c>
      <c r="E9" s="2" t="s">
        <v>5</v>
      </c>
    </row>
    <row r="10" spans="1:5" ht="12.75">
      <c r="A10" s="3">
        <v>1874</v>
      </c>
      <c r="B10" s="18" t="s">
        <v>5</v>
      </c>
      <c r="C10" s="18">
        <v>7686</v>
      </c>
      <c r="D10" s="18">
        <v>2828.8633954266616</v>
      </c>
      <c r="E10" s="2" t="s">
        <v>5</v>
      </c>
    </row>
    <row r="11" spans="1:5" ht="12.75">
      <c r="A11" s="3">
        <v>1875</v>
      </c>
      <c r="B11" s="18" t="s">
        <v>5</v>
      </c>
      <c r="C11" s="18">
        <v>7872</v>
      </c>
      <c r="D11" s="18">
        <v>3063.527271119213</v>
      </c>
      <c r="E11" s="2" t="s">
        <v>5</v>
      </c>
    </row>
    <row r="12" spans="1:5" ht="12.75">
      <c r="A12" s="3">
        <v>1876</v>
      </c>
      <c r="B12" s="18" t="s">
        <v>5</v>
      </c>
      <c r="C12" s="18">
        <v>8062</v>
      </c>
      <c r="D12" s="18">
        <v>3031.3934093560647</v>
      </c>
      <c r="E12" s="2" t="s">
        <v>5</v>
      </c>
    </row>
    <row r="13" spans="1:5" ht="12.75">
      <c r="A13" s="3">
        <v>1877</v>
      </c>
      <c r="B13" s="18" t="s">
        <v>5</v>
      </c>
      <c r="C13" s="18">
        <v>8257</v>
      </c>
      <c r="D13" s="18">
        <v>2934.4374443937922</v>
      </c>
      <c r="E13" s="2" t="s">
        <v>5</v>
      </c>
    </row>
    <row r="14" spans="1:5" ht="12.75">
      <c r="A14" s="3">
        <v>1878</v>
      </c>
      <c r="B14" s="18" t="s">
        <v>5</v>
      </c>
      <c r="C14" s="18">
        <v>8457</v>
      </c>
      <c r="D14" s="18">
        <v>3112.695708283779</v>
      </c>
      <c r="E14" s="2" t="s">
        <v>5</v>
      </c>
    </row>
    <row r="15" spans="1:5" ht="12.75">
      <c r="A15" s="3">
        <v>1879</v>
      </c>
      <c r="B15" s="18" t="s">
        <v>5</v>
      </c>
      <c r="C15" s="18">
        <v>8662</v>
      </c>
      <c r="D15" s="18">
        <v>3585.9494757155403</v>
      </c>
      <c r="E15" s="2" t="s">
        <v>5</v>
      </c>
    </row>
    <row r="16" spans="1:5" ht="12.75">
      <c r="A16" s="3">
        <v>1880</v>
      </c>
      <c r="B16" s="18" t="s">
        <v>5</v>
      </c>
      <c r="C16" s="18">
        <v>8871</v>
      </c>
      <c r="D16" s="18">
        <v>4029.6044084335354</v>
      </c>
      <c r="E16" s="2" t="s">
        <v>5</v>
      </c>
    </row>
    <row r="17" spans="1:5" ht="12.75">
      <c r="A17" s="3">
        <v>1881</v>
      </c>
      <c r="B17" s="18" t="s">
        <v>5</v>
      </c>
      <c r="C17" s="18">
        <v>9086</v>
      </c>
      <c r="D17" s="18">
        <v>4171.2282555800575</v>
      </c>
      <c r="E17" s="2" t="s">
        <v>5</v>
      </c>
    </row>
    <row r="18" spans="1:5" ht="12.75">
      <c r="A18" s="3">
        <v>1882</v>
      </c>
      <c r="B18" s="18" t="s">
        <v>5</v>
      </c>
      <c r="C18" s="18">
        <v>9306</v>
      </c>
      <c r="D18" s="18">
        <v>4518.92510674687</v>
      </c>
      <c r="E18" s="2" t="s">
        <v>5</v>
      </c>
    </row>
    <row r="19" spans="1:5" ht="12.75">
      <c r="A19" s="3">
        <v>1883</v>
      </c>
      <c r="B19" s="18" t="s">
        <v>5</v>
      </c>
      <c r="C19" s="18">
        <v>9531</v>
      </c>
      <c r="D19" s="18">
        <v>4546.860802442155</v>
      </c>
      <c r="E19" s="2" t="s">
        <v>5</v>
      </c>
    </row>
    <row r="20" spans="1:5" ht="12.75">
      <c r="A20" s="3">
        <v>1884</v>
      </c>
      <c r="B20" s="18">
        <v>6303.370144500571</v>
      </c>
      <c r="C20" s="18">
        <v>9761</v>
      </c>
      <c r="D20" s="18">
        <v>4587.113806504618</v>
      </c>
      <c r="E20" s="2" t="s">
        <v>5</v>
      </c>
    </row>
    <row r="21" spans="1:5" ht="12.75">
      <c r="A21" s="3">
        <v>1885</v>
      </c>
      <c r="B21" s="18">
        <v>6683.90833015183</v>
      </c>
      <c r="C21" s="18">
        <v>9998</v>
      </c>
      <c r="D21" s="18">
        <v>4450.308022696484</v>
      </c>
      <c r="E21" s="2" t="s">
        <v>5</v>
      </c>
    </row>
    <row r="22" spans="1:5" ht="12.75">
      <c r="A22" s="3">
        <v>1886</v>
      </c>
      <c r="B22" s="18">
        <v>6681.3965269462105</v>
      </c>
      <c r="C22" s="18">
        <v>10240</v>
      </c>
      <c r="D22" s="18">
        <v>4638.419125317172</v>
      </c>
      <c r="E22" s="2" t="s">
        <v>5</v>
      </c>
    </row>
    <row r="23" spans="1:5" ht="12.75">
      <c r="A23" s="3">
        <v>1887</v>
      </c>
      <c r="B23" s="18">
        <v>7482.661749538632</v>
      </c>
      <c r="C23" s="18">
        <v>10487</v>
      </c>
      <c r="D23" s="18">
        <v>4962.998344127091</v>
      </c>
      <c r="E23" s="2" t="s">
        <v>5</v>
      </c>
    </row>
    <row r="24" spans="1:5" ht="12.75">
      <c r="A24" s="3">
        <v>1888</v>
      </c>
      <c r="B24" s="18">
        <v>8223.643695196202</v>
      </c>
      <c r="C24" s="18">
        <v>10741</v>
      </c>
      <c r="D24" s="18">
        <v>4766.737860315842</v>
      </c>
      <c r="E24" s="2" t="s">
        <v>5</v>
      </c>
    </row>
    <row r="25" spans="1:5" ht="12.75">
      <c r="A25" s="3">
        <v>1889</v>
      </c>
      <c r="B25" s="18">
        <v>9639.044801562437</v>
      </c>
      <c r="C25" s="18">
        <v>11001</v>
      </c>
      <c r="D25" s="18">
        <v>4890.208293084877</v>
      </c>
      <c r="E25" s="2" t="s">
        <v>5</v>
      </c>
    </row>
    <row r="26" spans="1:5" ht="12.75">
      <c r="A26" s="3">
        <v>1890</v>
      </c>
      <c r="B26" s="18">
        <v>9224.597272635323</v>
      </c>
      <c r="C26" s="18">
        <v>11267</v>
      </c>
      <c r="D26" s="18">
        <v>5244.920567020557</v>
      </c>
      <c r="E26" s="2" t="s">
        <v>5</v>
      </c>
    </row>
    <row r="27" spans="1:5" ht="12.75">
      <c r="A27" s="3">
        <v>1891</v>
      </c>
      <c r="B27" s="18">
        <v>8207.316974359677</v>
      </c>
      <c r="C27" s="18">
        <v>11232</v>
      </c>
      <c r="D27" s="18">
        <v>5672.952072595241</v>
      </c>
      <c r="E27" s="2" t="s">
        <v>5</v>
      </c>
    </row>
    <row r="28" spans="1:5" ht="12.75">
      <c r="A28" s="3">
        <v>1892</v>
      </c>
      <c r="B28" s="18">
        <v>8933.228100783532</v>
      </c>
      <c r="C28" s="18">
        <v>10865</v>
      </c>
      <c r="D28" s="18">
        <v>5559.505832273963</v>
      </c>
      <c r="E28" s="2" t="s">
        <v>5</v>
      </c>
    </row>
    <row r="29" spans="1:5" ht="12.75">
      <c r="A29" s="3">
        <v>1893</v>
      </c>
      <c r="B29" s="18">
        <v>9376.561366575264</v>
      </c>
      <c r="C29" s="18">
        <v>9474</v>
      </c>
      <c r="D29" s="18">
        <v>5835.682665830857</v>
      </c>
      <c r="E29" s="2" t="s">
        <v>5</v>
      </c>
    </row>
    <row r="30" spans="1:5" ht="12.75">
      <c r="A30" s="3">
        <v>1894</v>
      </c>
      <c r="B30" s="18">
        <v>10097.448886587881</v>
      </c>
      <c r="C30" s="18">
        <v>9695</v>
      </c>
      <c r="D30" s="18">
        <v>5739.638907421147</v>
      </c>
      <c r="E30" s="2" t="s">
        <v>5</v>
      </c>
    </row>
    <row r="31" spans="1:5" ht="12.75">
      <c r="A31" s="3">
        <v>1895</v>
      </c>
      <c r="B31" s="18">
        <v>10164.01167153678</v>
      </c>
      <c r="C31" s="18">
        <v>12519</v>
      </c>
      <c r="D31" s="18">
        <v>6142.4511776973995</v>
      </c>
      <c r="E31" s="2" t="s">
        <v>5</v>
      </c>
    </row>
    <row r="32" spans="1:5" ht="12.75">
      <c r="A32" s="3">
        <v>1896</v>
      </c>
      <c r="B32" s="18">
        <v>11011.745253433153</v>
      </c>
      <c r="C32" s="18">
        <v>11616</v>
      </c>
      <c r="D32" s="18">
        <v>6177.074708173062</v>
      </c>
      <c r="E32" s="2" t="s">
        <v>5</v>
      </c>
    </row>
    <row r="33" spans="1:5" ht="12.75">
      <c r="A33" s="3">
        <v>1897</v>
      </c>
      <c r="B33" s="18">
        <v>10295.881339831776</v>
      </c>
      <c r="C33" s="18">
        <v>11712</v>
      </c>
      <c r="D33" s="18">
        <v>6040.223566028061</v>
      </c>
      <c r="E33" s="2" t="s">
        <v>5</v>
      </c>
    </row>
    <row r="34" spans="1:5" ht="12.75">
      <c r="A34" s="3">
        <v>1898</v>
      </c>
      <c r="B34" s="18">
        <v>11162.453445770287</v>
      </c>
      <c r="C34" s="18">
        <v>12300</v>
      </c>
      <c r="D34" s="18">
        <v>6772.377680485339</v>
      </c>
      <c r="E34" s="2" t="s">
        <v>5</v>
      </c>
    </row>
    <row r="35" spans="1:5" ht="12.75">
      <c r="A35" s="3">
        <v>1899</v>
      </c>
      <c r="B35" s="18">
        <v>12139.544892756028</v>
      </c>
      <c r="C35" s="18">
        <v>12347</v>
      </c>
      <c r="D35" s="18">
        <v>6814.676849522054</v>
      </c>
      <c r="E35" s="2" t="s">
        <v>5</v>
      </c>
    </row>
    <row r="36" spans="1:5" ht="12.75">
      <c r="A36" s="3">
        <v>1900</v>
      </c>
      <c r="B36" s="18">
        <v>11836.872606478955</v>
      </c>
      <c r="C36" s="18">
        <v>12201</v>
      </c>
      <c r="D36" s="18">
        <v>6640.082531287935</v>
      </c>
      <c r="E36" s="2">
        <v>18585</v>
      </c>
    </row>
    <row r="37" spans="1:5" ht="12.75">
      <c r="A37" s="3">
        <v>1901</v>
      </c>
      <c r="B37" s="18">
        <v>13657.383613355418</v>
      </c>
      <c r="C37" s="18">
        <v>13425</v>
      </c>
      <c r="D37" s="18">
        <v>6806.361154429646</v>
      </c>
      <c r="E37" s="2">
        <v>20167</v>
      </c>
    </row>
    <row r="38" spans="1:5" ht="12.75">
      <c r="A38" s="3">
        <v>1902</v>
      </c>
      <c r="B38" s="18">
        <v>13361.461798193444</v>
      </c>
      <c r="C38" s="18">
        <v>13425</v>
      </c>
      <c r="D38" s="18">
        <v>7103.65481370605</v>
      </c>
      <c r="E38" s="2">
        <v>18741</v>
      </c>
    </row>
    <row r="39" spans="1:5" ht="12.75">
      <c r="A39" s="3">
        <v>1903</v>
      </c>
      <c r="B39" s="18">
        <v>15872.06247802763</v>
      </c>
      <c r="C39" s="18">
        <v>13693</v>
      </c>
      <c r="D39" s="18">
        <v>6704.451051118383</v>
      </c>
      <c r="E39" s="2">
        <v>20840</v>
      </c>
    </row>
    <row r="40" spans="1:5" ht="12.75">
      <c r="A40" s="3">
        <v>1904</v>
      </c>
      <c r="B40" s="18">
        <v>17806.207461926293</v>
      </c>
      <c r="C40" s="18">
        <v>13961</v>
      </c>
      <c r="D40" s="18">
        <v>7253.508679086453</v>
      </c>
      <c r="E40" s="2">
        <v>21203</v>
      </c>
    </row>
    <row r="41" spans="1:5" ht="12.75">
      <c r="A41" s="3">
        <v>1905</v>
      </c>
      <c r="B41" s="18">
        <v>19447.981692444922</v>
      </c>
      <c r="C41" s="18">
        <v>14365</v>
      </c>
      <c r="D41" s="18">
        <v>7246.170708144304</v>
      </c>
      <c r="E41" s="2">
        <v>23407</v>
      </c>
    </row>
    <row r="42" spans="1:5" ht="12.75">
      <c r="A42" s="3">
        <v>1906</v>
      </c>
      <c r="B42" s="18">
        <v>19694.188642659687</v>
      </c>
      <c r="C42" s="18">
        <v>15735</v>
      </c>
      <c r="D42" s="18">
        <v>7812.635857839149</v>
      </c>
      <c r="E42" s="2">
        <v>23147</v>
      </c>
    </row>
    <row r="43" spans="1:5" ht="12.75">
      <c r="A43" s="3">
        <v>1907</v>
      </c>
      <c r="B43" s="18">
        <v>19356.837773375035</v>
      </c>
      <c r="C43" s="18">
        <v>15754</v>
      </c>
      <c r="D43" s="18">
        <v>8225.689032617083</v>
      </c>
      <c r="E43" s="2">
        <v>24495</v>
      </c>
    </row>
    <row r="44" spans="1:5" ht="12.75">
      <c r="A44" s="3">
        <v>1908</v>
      </c>
      <c r="B44" s="18">
        <v>21892.295885682826</v>
      </c>
      <c r="C44" s="18">
        <v>15639</v>
      </c>
      <c r="D44" s="18">
        <v>9098.90253491764</v>
      </c>
      <c r="E44" s="2">
        <v>24469</v>
      </c>
    </row>
    <row r="45" spans="1:5" ht="12.75">
      <c r="A45" s="3">
        <v>1909</v>
      </c>
      <c r="B45" s="18">
        <v>22783.61239295069</v>
      </c>
      <c r="C45" s="18">
        <v>16886</v>
      </c>
      <c r="D45" s="18">
        <v>9144.855569979807</v>
      </c>
      <c r="E45" s="2">
        <v>25195</v>
      </c>
    </row>
    <row r="46" spans="1:5" ht="12.75">
      <c r="A46" s="3">
        <v>1910</v>
      </c>
      <c r="B46" s="18">
        <v>23369.5375869714</v>
      </c>
      <c r="C46" s="18">
        <v>17078</v>
      </c>
      <c r="D46" s="18">
        <v>10178.682943128822</v>
      </c>
      <c r="E46" s="2">
        <v>25403</v>
      </c>
    </row>
    <row r="47" spans="1:5" ht="12.75">
      <c r="A47" s="3">
        <v>1911</v>
      </c>
      <c r="B47" s="18">
        <v>22899.613744494185</v>
      </c>
      <c r="C47" s="18">
        <v>18959</v>
      </c>
      <c r="D47" s="18">
        <v>9903.483833722188</v>
      </c>
      <c r="E47" s="2">
        <v>25584</v>
      </c>
    </row>
    <row r="48" spans="1:5" ht="12.75">
      <c r="A48" s="3">
        <v>1912</v>
      </c>
      <c r="B48" s="18">
        <v>27231.909118465483</v>
      </c>
      <c r="C48" s="18">
        <v>18747</v>
      </c>
      <c r="D48" s="18">
        <v>10296.871649560377</v>
      </c>
      <c r="E48" s="2">
        <v>25740</v>
      </c>
    </row>
    <row r="49" spans="1:5" ht="12.75">
      <c r="A49" s="3">
        <v>1913</v>
      </c>
      <c r="B49" s="18">
        <v>27344.35940822703</v>
      </c>
      <c r="C49" s="18">
        <v>19188</v>
      </c>
      <c r="D49" s="18">
        <v>10485.60264945159</v>
      </c>
      <c r="E49" s="2">
        <v>25921</v>
      </c>
    </row>
    <row r="50" spans="1:5" ht="12.75">
      <c r="A50" s="3">
        <v>1914</v>
      </c>
      <c r="B50" s="18">
        <v>24512.51419312575</v>
      </c>
      <c r="C50" s="18">
        <v>18844</v>
      </c>
      <c r="D50" s="18">
        <v>8860.670470058163</v>
      </c>
      <c r="E50" s="2">
        <v>26095</v>
      </c>
    </row>
    <row r="51" spans="1:5" ht="12.75">
      <c r="A51" s="3">
        <v>1915</v>
      </c>
      <c r="B51" s="18">
        <v>24641.704212062847</v>
      </c>
      <c r="C51" s="18">
        <v>19688</v>
      </c>
      <c r="D51" s="18">
        <v>8575.432048758148</v>
      </c>
      <c r="E51" s="2">
        <v>26270</v>
      </c>
    </row>
    <row r="52" spans="1:5" ht="12.75">
      <c r="A52" s="3">
        <v>1916</v>
      </c>
      <c r="B52" s="18">
        <v>23932.451008098156</v>
      </c>
      <c r="C52" s="18">
        <v>20263</v>
      </c>
      <c r="D52" s="18">
        <v>10512.167515410429</v>
      </c>
      <c r="E52" s="2">
        <v>26446</v>
      </c>
    </row>
    <row r="53" spans="1:5" ht="12.75">
      <c r="A53" s="3">
        <v>1917</v>
      </c>
      <c r="B53" s="18">
        <v>21993.308823852254</v>
      </c>
      <c r="C53" s="18">
        <v>21664</v>
      </c>
      <c r="D53" s="18">
        <v>10738.435058967252</v>
      </c>
      <c r="E53" s="2">
        <v>26624</v>
      </c>
    </row>
    <row r="54" spans="1:5" ht="12.75">
      <c r="A54" s="3">
        <v>1918</v>
      </c>
      <c r="B54" s="18">
        <v>26025.32931487921</v>
      </c>
      <c r="C54" s="18">
        <v>21223</v>
      </c>
      <c r="D54" s="18">
        <v>10875.104767764782</v>
      </c>
      <c r="E54" s="2">
        <v>26803</v>
      </c>
    </row>
    <row r="55" spans="1:5" ht="12.75">
      <c r="A55" s="3">
        <v>1919</v>
      </c>
      <c r="B55" s="18">
        <v>26982.627355203138</v>
      </c>
      <c r="C55" s="18">
        <v>24024</v>
      </c>
      <c r="D55" s="18">
        <v>9330.431645551114</v>
      </c>
      <c r="E55" s="2">
        <v>26983</v>
      </c>
    </row>
    <row r="56" spans="1:5" ht="12.75">
      <c r="A56" s="3">
        <v>1920</v>
      </c>
      <c r="B56" s="18">
        <v>28946.31564304709</v>
      </c>
      <c r="C56" s="18">
        <v>26393</v>
      </c>
      <c r="D56" s="18">
        <v>10539.710105519527</v>
      </c>
      <c r="E56" s="2">
        <v>27164</v>
      </c>
    </row>
    <row r="57" spans="1:5" ht="12.75">
      <c r="A57" s="3">
        <v>1921</v>
      </c>
      <c r="B57" s="18">
        <v>29686.574451556684</v>
      </c>
      <c r="C57" s="18">
        <v>26944</v>
      </c>
      <c r="D57" s="18">
        <v>9134.992651618692</v>
      </c>
      <c r="E57" s="2">
        <v>27346</v>
      </c>
    </row>
    <row r="58" spans="1:5" ht="12.75">
      <c r="A58" s="3">
        <v>1922</v>
      </c>
      <c r="B58" s="18">
        <v>32061.086999620624</v>
      </c>
      <c r="C58" s="18">
        <v>28801</v>
      </c>
      <c r="D58" s="18">
        <v>9469.16263876852</v>
      </c>
      <c r="E58" s="2">
        <v>27994</v>
      </c>
    </row>
    <row r="59" spans="1:5" ht="12.75">
      <c r="A59" s="3">
        <v>1923</v>
      </c>
      <c r="B59" s="18">
        <v>35593.14211736099</v>
      </c>
      <c r="C59" s="18">
        <v>30454</v>
      </c>
      <c r="D59" s="18">
        <v>11405.641074845216</v>
      </c>
      <c r="E59" s="2">
        <v>28953</v>
      </c>
    </row>
    <row r="60" spans="1:5" ht="12.75">
      <c r="A60" s="3">
        <v>1924</v>
      </c>
      <c r="B60" s="18">
        <v>38369.43562431932</v>
      </c>
      <c r="C60" s="18">
        <v>30434</v>
      </c>
      <c r="D60" s="18">
        <v>12265.549464997921</v>
      </c>
      <c r="E60" s="2">
        <v>28487</v>
      </c>
    </row>
    <row r="61" spans="1:5" ht="12.75">
      <c r="A61" s="3">
        <v>1925</v>
      </c>
      <c r="B61" s="18">
        <v>38209.240000837315</v>
      </c>
      <c r="C61" s="18">
        <v>30556</v>
      </c>
      <c r="D61" s="18">
        <v>12799.548125125923</v>
      </c>
      <c r="E61" s="2">
        <v>30250</v>
      </c>
    </row>
    <row r="62" spans="1:5" ht="12.75">
      <c r="A62" s="3">
        <v>1926</v>
      </c>
      <c r="B62" s="18">
        <v>40051.48967088038</v>
      </c>
      <c r="C62" s="18">
        <v>31210</v>
      </c>
      <c r="D62" s="18">
        <v>11733.334899453383</v>
      </c>
      <c r="E62" s="2">
        <v>32064</v>
      </c>
    </row>
    <row r="63" spans="1:5" ht="12.75">
      <c r="A63" s="3">
        <v>1927</v>
      </c>
      <c r="B63" s="18">
        <v>42892.37818730725</v>
      </c>
      <c r="C63" s="18">
        <v>33476</v>
      </c>
      <c r="D63" s="18">
        <v>11520.508543055015</v>
      </c>
      <c r="E63" s="2">
        <v>30664</v>
      </c>
    </row>
    <row r="64" spans="1:5" ht="12.75">
      <c r="A64" s="3">
        <v>1928</v>
      </c>
      <c r="B64" s="18">
        <v>45548.52497665407</v>
      </c>
      <c r="C64" s="18">
        <v>37333</v>
      </c>
      <c r="D64" s="18">
        <v>14112.09743851163</v>
      </c>
      <c r="E64" s="2">
        <v>30846</v>
      </c>
    </row>
    <row r="65" spans="1:5" ht="12.75">
      <c r="A65" s="3">
        <v>1929</v>
      </c>
      <c r="B65" s="18">
        <v>47647.86278438197</v>
      </c>
      <c r="C65" s="18">
        <v>37415</v>
      </c>
      <c r="D65" s="18">
        <v>14850.319490478762</v>
      </c>
      <c r="E65" s="2">
        <v>29653</v>
      </c>
    </row>
    <row r="66" spans="1:5" ht="12.75">
      <c r="A66" s="3">
        <v>1930</v>
      </c>
      <c r="B66" s="18">
        <v>45676.42309540179</v>
      </c>
      <c r="C66" s="18">
        <v>35187</v>
      </c>
      <c r="D66" s="18">
        <v>12472.74130799428</v>
      </c>
      <c r="E66" s="2">
        <v>27787</v>
      </c>
    </row>
    <row r="67" spans="1:5" ht="12.75">
      <c r="A67" s="3">
        <v>1931</v>
      </c>
      <c r="B67" s="18">
        <v>42506.10003068531</v>
      </c>
      <c r="C67" s="18">
        <v>34401</v>
      </c>
      <c r="D67" s="18">
        <v>9826.278904558189</v>
      </c>
      <c r="E67" s="2">
        <v>28720</v>
      </c>
    </row>
    <row r="68" spans="1:5" ht="12.75">
      <c r="A68" s="3">
        <v>1932</v>
      </c>
      <c r="B68" s="18">
        <v>41097.9288242709</v>
      </c>
      <c r="C68" s="18">
        <v>35599</v>
      </c>
      <c r="D68" s="18">
        <v>8302.858683074632</v>
      </c>
      <c r="E68" s="2">
        <v>24417</v>
      </c>
    </row>
    <row r="69" spans="1:5" ht="12.75">
      <c r="A69" s="3">
        <v>1933</v>
      </c>
      <c r="B69" s="18">
        <v>43029.31960738058</v>
      </c>
      <c r="C69" s="18">
        <v>38374</v>
      </c>
      <c r="D69" s="18">
        <v>10231.182698145563</v>
      </c>
      <c r="E69" s="2">
        <v>27191</v>
      </c>
    </row>
    <row r="70" spans="1:5" ht="12.75">
      <c r="A70" s="3">
        <v>1934</v>
      </c>
      <c r="B70" s="18">
        <v>46425.725205236995</v>
      </c>
      <c r="C70" s="18">
        <v>41585</v>
      </c>
      <c r="D70" s="18">
        <v>12351.392637427614</v>
      </c>
      <c r="E70" s="2">
        <v>29031</v>
      </c>
    </row>
    <row r="71" spans="1:5" ht="12.75">
      <c r="A71" s="3">
        <v>1935</v>
      </c>
      <c r="B71" s="18">
        <v>48444.9652012239</v>
      </c>
      <c r="C71" s="18">
        <v>42722</v>
      </c>
      <c r="D71" s="18">
        <v>13062.14769651376</v>
      </c>
      <c r="E71" s="2">
        <v>31183</v>
      </c>
    </row>
    <row r="72" spans="1:5" ht="12.75">
      <c r="A72" s="3">
        <v>1936</v>
      </c>
      <c r="B72" s="18">
        <v>48848.03806030766</v>
      </c>
      <c r="C72" s="18">
        <v>46824</v>
      </c>
      <c r="D72" s="18">
        <v>13704.189915060577</v>
      </c>
      <c r="E72" s="2">
        <v>33671</v>
      </c>
    </row>
    <row r="73" spans="1:5" ht="12.75">
      <c r="A73" s="3">
        <v>1937</v>
      </c>
      <c r="B73" s="18">
        <v>52387.84457918425</v>
      </c>
      <c r="C73" s="18">
        <v>48355</v>
      </c>
      <c r="D73" s="18">
        <v>15581.904105817592</v>
      </c>
      <c r="E73" s="2">
        <v>34786</v>
      </c>
    </row>
    <row r="74" spans="1:5" ht="12.75">
      <c r="A74" s="3">
        <v>1938</v>
      </c>
      <c r="B74" s="18">
        <v>52549.332102855624</v>
      </c>
      <c r="C74" s="18">
        <v>50376</v>
      </c>
      <c r="D74" s="18">
        <v>15761.205611455534</v>
      </c>
      <c r="E74" s="2">
        <v>35356</v>
      </c>
    </row>
    <row r="75" spans="1:5" ht="12.75">
      <c r="A75" s="3">
        <v>1939</v>
      </c>
      <c r="B75" s="18">
        <v>54560.820697706295</v>
      </c>
      <c r="C75" s="18">
        <v>50876</v>
      </c>
      <c r="D75" s="18">
        <v>16092.0493205684</v>
      </c>
      <c r="E75" s="2">
        <v>37248</v>
      </c>
    </row>
    <row r="76" spans="1:5" ht="12.75">
      <c r="A76" s="3">
        <v>1940</v>
      </c>
      <c r="B76" s="18">
        <v>55445.77232742544</v>
      </c>
      <c r="C76" s="18">
        <v>51381</v>
      </c>
      <c r="D76" s="18">
        <v>16736.576168012525</v>
      </c>
      <c r="E76" s="2">
        <v>37767</v>
      </c>
    </row>
    <row r="77" spans="1:5" ht="12.75">
      <c r="A77" s="3">
        <v>1941</v>
      </c>
      <c r="B77" s="18">
        <v>58343.504452184636</v>
      </c>
      <c r="C77" s="18">
        <v>54981</v>
      </c>
      <c r="D77" s="18">
        <v>16760.590887476363</v>
      </c>
      <c r="E77" s="2">
        <v>40851</v>
      </c>
    </row>
    <row r="78" spans="1:5" ht="12.75">
      <c r="A78" s="3">
        <v>1942</v>
      </c>
      <c r="B78" s="18">
        <v>58986.87074649141</v>
      </c>
      <c r="C78" s="18">
        <v>52944</v>
      </c>
      <c r="D78" s="18">
        <v>17310.475045138464</v>
      </c>
      <c r="E78" s="2">
        <v>43754</v>
      </c>
    </row>
    <row r="79" spans="1:5" ht="12.75">
      <c r="A79" s="3">
        <v>1943</v>
      </c>
      <c r="B79" s="18">
        <v>58585.08978759703</v>
      </c>
      <c r="C79" s="18">
        <v>60317</v>
      </c>
      <c r="D79" s="18">
        <v>17838.743435375516</v>
      </c>
      <c r="E79" s="2">
        <v>45387</v>
      </c>
    </row>
    <row r="80" spans="1:5" ht="12.75">
      <c r="A80" s="3">
        <v>1944</v>
      </c>
      <c r="B80" s="18">
        <v>65184.115954904206</v>
      </c>
      <c r="C80" s="18">
        <v>62562</v>
      </c>
      <c r="D80" s="18">
        <v>18304.583634637016</v>
      </c>
      <c r="E80" s="2">
        <v>49094</v>
      </c>
    </row>
    <row r="81" spans="1:5" ht="12.75">
      <c r="A81" s="3">
        <v>1945</v>
      </c>
      <c r="B81" s="18">
        <v>63091.23764812315</v>
      </c>
      <c r="C81" s="18">
        <v>64236</v>
      </c>
      <c r="D81" s="18">
        <v>19711.705080391836</v>
      </c>
      <c r="E81" s="2">
        <v>50623</v>
      </c>
    </row>
    <row r="82" spans="1:5" ht="12.75">
      <c r="A82" s="3">
        <v>1946</v>
      </c>
      <c r="B82" s="18">
        <v>68725.21437397017</v>
      </c>
      <c r="C82" s="18">
        <v>71013</v>
      </c>
      <c r="D82" s="18">
        <v>21402.169976928646</v>
      </c>
      <c r="E82" s="2">
        <v>53967</v>
      </c>
    </row>
    <row r="83" spans="1:5" ht="12.75">
      <c r="A83" s="3">
        <v>1947</v>
      </c>
      <c r="B83" s="18">
        <v>76369.3877944785</v>
      </c>
      <c r="C83" s="18">
        <v>73523</v>
      </c>
      <c r="D83" s="18">
        <v>19099.392731754182</v>
      </c>
      <c r="E83" s="2">
        <v>55807</v>
      </c>
    </row>
    <row r="84" spans="1:5" ht="12.75">
      <c r="A84" s="3">
        <v>1948</v>
      </c>
      <c r="B84" s="18">
        <v>80553.85250785125</v>
      </c>
      <c r="C84" s="18">
        <v>79157</v>
      </c>
      <c r="D84" s="18">
        <v>22283.421984485205</v>
      </c>
      <c r="E84" s="2">
        <v>58114</v>
      </c>
    </row>
    <row r="85" spans="1:5" ht="12.75">
      <c r="A85" s="3">
        <v>1949</v>
      </c>
      <c r="B85" s="18">
        <v>79508.70525465008</v>
      </c>
      <c r="C85" s="18">
        <v>84239</v>
      </c>
      <c r="D85" s="18">
        <v>21666.306691954782</v>
      </c>
      <c r="E85" s="2">
        <v>61303</v>
      </c>
    </row>
    <row r="86" spans="1:5" ht="12.75">
      <c r="A86" s="3">
        <v>1950</v>
      </c>
      <c r="B86" s="18">
        <v>80473.75469611022</v>
      </c>
      <c r="C86" s="18">
        <v>89342</v>
      </c>
      <c r="D86" s="18">
        <v>22864.522757542683</v>
      </c>
      <c r="E86" s="2">
        <v>67368</v>
      </c>
    </row>
    <row r="87" spans="1:5" ht="12.75">
      <c r="A87" s="3">
        <v>1951</v>
      </c>
      <c r="B87" s="18">
        <v>83602.14356688883</v>
      </c>
      <c r="C87" s="18">
        <v>93608</v>
      </c>
      <c r="D87" s="18">
        <v>23856.22735518725</v>
      </c>
      <c r="E87" s="2">
        <v>72578</v>
      </c>
    </row>
    <row r="88" spans="1:5" ht="12.75">
      <c r="A88" s="3">
        <v>1952</v>
      </c>
      <c r="B88" s="18">
        <v>79395.01461001475</v>
      </c>
      <c r="C88" s="18">
        <v>99181</v>
      </c>
      <c r="D88" s="18">
        <v>25390.61421456237</v>
      </c>
      <c r="E88" s="2">
        <v>75481</v>
      </c>
    </row>
    <row r="89" spans="1:5" ht="12.75">
      <c r="A89" s="3">
        <v>1953</v>
      </c>
      <c r="B89" s="18">
        <v>83602.1435668888</v>
      </c>
      <c r="C89" s="18">
        <v>103957</v>
      </c>
      <c r="D89" s="18">
        <v>27306.797314798387</v>
      </c>
      <c r="E89" s="2">
        <v>75688</v>
      </c>
    </row>
    <row r="90" spans="1:5" ht="12.75">
      <c r="A90" s="3">
        <v>1954</v>
      </c>
      <c r="B90" s="18">
        <v>87054.02660019069</v>
      </c>
      <c r="C90" s="18">
        <v>110836</v>
      </c>
      <c r="D90" s="18">
        <v>26425.545307241835</v>
      </c>
      <c r="E90" s="2">
        <v>83258</v>
      </c>
    </row>
    <row r="91" spans="1:5" ht="12.75">
      <c r="A91" s="3">
        <v>1955</v>
      </c>
      <c r="B91" s="18">
        <v>93202.86640148568</v>
      </c>
      <c r="C91" s="18">
        <v>118960</v>
      </c>
      <c r="D91" s="18">
        <v>27405.25010487729</v>
      </c>
      <c r="E91" s="2">
        <v>90307</v>
      </c>
    </row>
    <row r="92" spans="1:5" ht="12.75">
      <c r="A92" s="3">
        <v>1956</v>
      </c>
      <c r="B92" s="18">
        <v>95791.88522921654</v>
      </c>
      <c r="C92" s="18">
        <v>120674</v>
      </c>
      <c r="D92" s="18">
        <v>27880.691152109117</v>
      </c>
      <c r="E92" s="2">
        <v>96502</v>
      </c>
    </row>
    <row r="93" spans="1:5" ht="12.75">
      <c r="A93" s="3">
        <v>1957</v>
      </c>
      <c r="B93" s="18">
        <v>100754.04700415386</v>
      </c>
      <c r="C93" s="18">
        <v>130717</v>
      </c>
      <c r="D93" s="18">
        <v>30735.756546799676</v>
      </c>
      <c r="E93" s="2">
        <v>103812</v>
      </c>
    </row>
    <row r="94" spans="1:5" ht="12.75">
      <c r="A94" s="3">
        <v>1958</v>
      </c>
      <c r="B94" s="18">
        <v>106902.78025269437</v>
      </c>
      <c r="C94" s="18">
        <v>142577</v>
      </c>
      <c r="D94" s="18">
        <v>32423.82249129771</v>
      </c>
      <c r="E94" s="2">
        <v>109333</v>
      </c>
    </row>
    <row r="95" spans="1:5" ht="12.75">
      <c r="A95" s="3">
        <v>1959</v>
      </c>
      <c r="B95" s="18">
        <v>99998.90763333614</v>
      </c>
      <c r="C95" s="18">
        <v>154538</v>
      </c>
      <c r="D95" s="18">
        <v>30714.145819189827</v>
      </c>
      <c r="E95" s="2">
        <v>112599</v>
      </c>
    </row>
    <row r="96" spans="1:5" ht="12.75">
      <c r="A96" s="3">
        <v>1960</v>
      </c>
      <c r="B96" s="18">
        <v>107873.68895128208</v>
      </c>
      <c r="C96" s="18">
        <v>167397</v>
      </c>
      <c r="D96" s="18">
        <v>33134.58763001427</v>
      </c>
      <c r="E96" s="2">
        <v>121723</v>
      </c>
    </row>
    <row r="97" spans="1:5" ht="12.75">
      <c r="A97" s="3">
        <v>1961</v>
      </c>
      <c r="B97" s="18">
        <v>116885.03008945203</v>
      </c>
      <c r="C97" s="18">
        <v>179951</v>
      </c>
      <c r="D97" s="18">
        <v>34719.239100422434</v>
      </c>
      <c r="E97" s="2">
        <v>126365</v>
      </c>
    </row>
    <row r="98" spans="1:5" ht="12.75">
      <c r="A98" s="3">
        <v>1962</v>
      </c>
      <c r="B98" s="18">
        <v>116376.12603528812</v>
      </c>
      <c r="C98" s="18">
        <v>190932</v>
      </c>
      <c r="D98" s="18">
        <v>36364.457267620906</v>
      </c>
      <c r="E98" s="2">
        <v>132039</v>
      </c>
    </row>
    <row r="99" spans="1:5" ht="12.75">
      <c r="A99" s="3">
        <v>1963</v>
      </c>
      <c r="B99" s="18">
        <v>114945.77369904878</v>
      </c>
      <c r="C99" s="18">
        <v>192912</v>
      </c>
      <c r="D99" s="18">
        <v>38664.92917202435</v>
      </c>
      <c r="E99" s="2">
        <v>141839</v>
      </c>
    </row>
    <row r="100" spans="1:5" ht="12.75">
      <c r="A100" s="3">
        <v>1964</v>
      </c>
      <c r="B100" s="18">
        <v>128270.68416882103</v>
      </c>
      <c r="C100" s="18">
        <v>199423</v>
      </c>
      <c r="D100" s="18">
        <v>39525.259619414035</v>
      </c>
      <c r="E100" s="2">
        <v>157312</v>
      </c>
    </row>
    <row r="101" spans="1:5" ht="12.75">
      <c r="A101" s="3">
        <v>1965</v>
      </c>
      <c r="B101" s="18">
        <v>141663.0898181426</v>
      </c>
      <c r="C101" s="18">
        <v>203444</v>
      </c>
      <c r="D101" s="18">
        <v>39844.74009020263</v>
      </c>
      <c r="E101" s="2">
        <v>167116</v>
      </c>
    </row>
    <row r="102" spans="1:5" ht="12.75">
      <c r="A102" s="3">
        <v>1966</v>
      </c>
      <c r="B102" s="18">
        <v>144246.65894888146</v>
      </c>
      <c r="C102" s="18">
        <v>216181</v>
      </c>
      <c r="D102" s="18">
        <v>44287.891715266385</v>
      </c>
      <c r="E102" s="2">
        <v>177427</v>
      </c>
    </row>
    <row r="103" spans="1:5" ht="12.75">
      <c r="A103" s="3">
        <v>1967</v>
      </c>
      <c r="B103" s="18">
        <v>149797.0332332545</v>
      </c>
      <c r="C103" s="18">
        <v>224877</v>
      </c>
      <c r="D103" s="18">
        <v>45725.730929419704</v>
      </c>
      <c r="E103" s="2">
        <v>188258</v>
      </c>
    </row>
    <row r="104" spans="1:5" ht="12.75">
      <c r="A104" s="3">
        <v>1968</v>
      </c>
      <c r="B104" s="18">
        <v>158062.38471635006</v>
      </c>
      <c r="C104" s="18">
        <v>244921</v>
      </c>
      <c r="D104" s="18">
        <v>47362.802698804255</v>
      </c>
      <c r="E104" s="2">
        <v>201669</v>
      </c>
    </row>
    <row r="105" spans="1:5" ht="12.75">
      <c r="A105" s="3">
        <v>1969</v>
      </c>
      <c r="B105" s="18">
        <v>173567.95225301222</v>
      </c>
      <c r="C105" s="18">
        <v>266292</v>
      </c>
      <c r="D105" s="18">
        <v>49125.08106067638</v>
      </c>
      <c r="E105" s="2">
        <v>213924</v>
      </c>
    </row>
    <row r="106" spans="1:5" ht="12.75">
      <c r="A106" s="3">
        <v>1970</v>
      </c>
      <c r="B106" s="18">
        <v>185052.1653133382</v>
      </c>
      <c r="C106" s="18">
        <v>292480</v>
      </c>
      <c r="D106" s="18">
        <v>50135.234389599944</v>
      </c>
      <c r="E106" s="2">
        <v>227970</v>
      </c>
    </row>
    <row r="107" spans="1:5" ht="12.75">
      <c r="A107" s="3">
        <v>1971</v>
      </c>
      <c r="B107" s="18">
        <v>194049.83947768205</v>
      </c>
      <c r="C107" s="18">
        <v>322159</v>
      </c>
      <c r="D107" s="18">
        <v>54624.962158686656</v>
      </c>
      <c r="E107" s="2">
        <v>237480</v>
      </c>
    </row>
    <row r="108" spans="1:5" ht="12.75">
      <c r="A108" s="3">
        <v>1972</v>
      </c>
      <c r="B108" s="18">
        <v>201247.97880915712</v>
      </c>
      <c r="C108" s="18">
        <v>356880</v>
      </c>
      <c r="D108" s="18">
        <v>53962.27040608637</v>
      </c>
      <c r="E108" s="2">
        <v>257636</v>
      </c>
    </row>
    <row r="109" spans="1:5" ht="12.75">
      <c r="A109" s="3">
        <v>1973</v>
      </c>
      <c r="B109" s="18">
        <v>212345.1102785145</v>
      </c>
      <c r="C109" s="18">
        <v>401643</v>
      </c>
      <c r="D109" s="18">
        <v>50959.26023803638</v>
      </c>
      <c r="E109" s="2">
        <v>279302</v>
      </c>
    </row>
    <row r="110" spans="1:5" ht="12.75">
      <c r="A110" s="3">
        <v>1974</v>
      </c>
      <c r="B110" s="18">
        <v>226441.46646931986</v>
      </c>
      <c r="C110" s="18">
        <v>433322</v>
      </c>
      <c r="D110" s="18">
        <v>51455.836313474974</v>
      </c>
      <c r="E110" s="2">
        <v>296370</v>
      </c>
    </row>
    <row r="111" spans="1:5" ht="12.75">
      <c r="A111" s="3">
        <v>1975</v>
      </c>
      <c r="B111" s="18">
        <v>223442.24174787189</v>
      </c>
      <c r="C111" s="18">
        <v>455918</v>
      </c>
      <c r="D111" s="18">
        <v>44625.55172966708</v>
      </c>
      <c r="E111" s="2">
        <v>312998</v>
      </c>
    </row>
    <row r="112" spans="1:5" ht="12.75">
      <c r="A112" s="3">
        <v>1976</v>
      </c>
      <c r="B112" s="18">
        <v>214744.49005567288</v>
      </c>
      <c r="C112" s="18">
        <v>498823</v>
      </c>
      <c r="D112" s="18">
        <v>46059.92873440229</v>
      </c>
      <c r="E112" s="2">
        <v>326267</v>
      </c>
    </row>
    <row r="113" spans="1:5" ht="12.75">
      <c r="A113" s="3">
        <v>1977</v>
      </c>
      <c r="B113" s="18">
        <v>228840.8462464782</v>
      </c>
      <c r="C113" s="18">
        <v>522154</v>
      </c>
      <c r="D113" s="18">
        <v>49867.49828314494</v>
      </c>
      <c r="E113" s="2">
        <v>337499</v>
      </c>
    </row>
    <row r="114" spans="1:5" ht="12.75">
      <c r="A114" s="3">
        <v>1978</v>
      </c>
      <c r="B114" s="18">
        <v>221042.86197071354</v>
      </c>
      <c r="C114" s="18">
        <v>548342</v>
      </c>
      <c r="D114" s="18">
        <v>53733.03514195024</v>
      </c>
      <c r="E114" s="2">
        <v>365340</v>
      </c>
    </row>
    <row r="115" spans="1:5" ht="12.75">
      <c r="A115" s="3">
        <v>1979</v>
      </c>
      <c r="B115" s="18">
        <v>239638.0552436908</v>
      </c>
      <c r="C115" s="18">
        <v>587289</v>
      </c>
      <c r="D115" s="18">
        <v>57563.67541771751</v>
      </c>
      <c r="E115" s="2">
        <v>398788</v>
      </c>
    </row>
    <row r="116" spans="1:5" ht="12.75">
      <c r="A116" s="3">
        <v>1980</v>
      </c>
      <c r="B116" s="18">
        <v>239038.21029940125</v>
      </c>
      <c r="C116" s="18">
        <v>639093</v>
      </c>
      <c r="D116" s="18">
        <v>62013.77689603933</v>
      </c>
      <c r="E116" s="2">
        <v>431983</v>
      </c>
    </row>
    <row r="117" spans="1:5" ht="12.75">
      <c r="A117" s="3">
        <v>1981</v>
      </c>
      <c r="B117" s="18">
        <v>225308.4137615678</v>
      </c>
      <c r="C117" s="18">
        <v>611007</v>
      </c>
      <c r="D117" s="18">
        <v>66154.25085106815</v>
      </c>
      <c r="E117" s="2">
        <v>469972</v>
      </c>
    </row>
    <row r="118" spans="1:5" ht="12.75">
      <c r="A118" s="3">
        <v>1982</v>
      </c>
      <c r="B118" s="18">
        <v>218214.45417528582</v>
      </c>
      <c r="C118" s="18">
        <v>614538</v>
      </c>
      <c r="D118" s="18">
        <v>57275.09454466711</v>
      </c>
      <c r="E118" s="2">
        <v>466649</v>
      </c>
    </row>
    <row r="119" spans="1:5" ht="12.75">
      <c r="A119" s="3">
        <v>1983</v>
      </c>
      <c r="B119" s="18">
        <v>227302.86684812198</v>
      </c>
      <c r="C119" s="18">
        <v>593575</v>
      </c>
      <c r="D119" s="18">
        <v>55276.73103436587</v>
      </c>
      <c r="E119" s="2">
        <v>446602</v>
      </c>
    </row>
    <row r="120" spans="1:5" ht="12.75">
      <c r="A120" s="3">
        <v>1984</v>
      </c>
      <c r="B120" s="18">
        <v>231837.81818181823</v>
      </c>
      <c r="C120" s="18">
        <v>625438</v>
      </c>
      <c r="D120" s="18">
        <v>58644.10136592396</v>
      </c>
      <c r="E120" s="2">
        <v>462678</v>
      </c>
    </row>
    <row r="121" spans="1:5" ht="12.75">
      <c r="A121" s="3">
        <v>1985</v>
      </c>
      <c r="B121" s="18">
        <v>215734.11344583562</v>
      </c>
      <c r="C121" s="18">
        <v>675090</v>
      </c>
      <c r="D121" s="18">
        <v>60684.87678138905</v>
      </c>
      <c r="E121" s="2">
        <v>475505</v>
      </c>
    </row>
    <row r="122" spans="1:5" ht="12.75">
      <c r="A122" s="3">
        <v>1986</v>
      </c>
      <c r="B122" s="18">
        <v>231007.18168753403</v>
      </c>
      <c r="C122" s="18">
        <v>729252</v>
      </c>
      <c r="D122" s="18">
        <v>64080.94027547735</v>
      </c>
      <c r="E122" s="2">
        <v>457655</v>
      </c>
    </row>
    <row r="123" spans="1:5" ht="12.75">
      <c r="A123" s="3">
        <v>1987</v>
      </c>
      <c r="B123" s="18">
        <v>237113.1697332608</v>
      </c>
      <c r="C123" s="18">
        <v>753685</v>
      </c>
      <c r="D123" s="18">
        <v>68306.61286986759</v>
      </c>
      <c r="E123" s="2">
        <v>466148</v>
      </c>
    </row>
    <row r="124" spans="1:5" ht="12.75">
      <c r="A124" s="3">
        <v>1988</v>
      </c>
      <c r="B124" s="18">
        <v>232624.49341317368</v>
      </c>
      <c r="C124" s="18">
        <v>751910</v>
      </c>
      <c r="D124" s="18">
        <v>73300.7037248072</v>
      </c>
      <c r="E124" s="2">
        <v>471953</v>
      </c>
    </row>
    <row r="125" spans="1:5" ht="12.75">
      <c r="A125" s="3">
        <v>1989</v>
      </c>
      <c r="B125" s="18">
        <v>216497.6511703865</v>
      </c>
      <c r="C125" s="18">
        <v>776547</v>
      </c>
      <c r="D125" s="18">
        <v>81041.42929003578</v>
      </c>
      <c r="E125" s="2">
        <v>491767</v>
      </c>
    </row>
    <row r="126" spans="1:5" ht="12.75">
      <c r="A126" s="3">
        <v>1990</v>
      </c>
      <c r="B126" s="18">
        <v>212518</v>
      </c>
      <c r="C126" s="18">
        <v>743765</v>
      </c>
      <c r="D126" s="18">
        <v>84038</v>
      </c>
      <c r="E126" s="2">
        <v>516692</v>
      </c>
    </row>
    <row r="127" spans="1:5" ht="12.75">
      <c r="A127" s="3">
        <v>1991</v>
      </c>
      <c r="B127" s="18">
        <v>235007.65661404468</v>
      </c>
      <c r="C127" s="18">
        <v>751428.6968568705</v>
      </c>
      <c r="D127" s="18">
        <v>90735.74503748938</v>
      </c>
      <c r="E127" s="2">
        <v>538508.0315008983</v>
      </c>
    </row>
    <row r="128" spans="1:5" ht="12.75">
      <c r="A128" s="3">
        <v>1992</v>
      </c>
      <c r="B128" s="18">
        <v>257589.8632553076</v>
      </c>
      <c r="C128" s="18">
        <v>747371.4455797038</v>
      </c>
      <c r="D128" s="18">
        <v>101874.82482048086</v>
      </c>
      <c r="E128" s="2">
        <v>558048.6499030773</v>
      </c>
    </row>
    <row r="129" spans="1:5" ht="12.75">
      <c r="A129" s="3">
        <v>1993</v>
      </c>
      <c r="B129" s="18">
        <v>272328.45508982043</v>
      </c>
      <c r="C129" s="18">
        <v>784144.3103298983</v>
      </c>
      <c r="D129" s="18">
        <v>109005.01058485037</v>
      </c>
      <c r="E129" s="2">
        <v>568933.5264995877</v>
      </c>
    </row>
    <row r="130" spans="1:5" ht="12.75">
      <c r="A130" s="3">
        <v>1994</v>
      </c>
      <c r="B130" s="18">
        <v>288222.197994219</v>
      </c>
      <c r="C130" s="18">
        <v>829997.6898432764</v>
      </c>
      <c r="D130" s="18">
        <v>115233.12944671343</v>
      </c>
      <c r="E130" s="2">
        <v>594053.7954942129</v>
      </c>
    </row>
    <row r="131" spans="1:5" ht="12.75">
      <c r="A131" s="3">
        <v>1995</v>
      </c>
      <c r="B131" s="18">
        <v>280021.4273671722</v>
      </c>
      <c r="C131" s="18">
        <v>865031.7326175424</v>
      </c>
      <c r="D131" s="18">
        <v>127483.79410082073</v>
      </c>
      <c r="E131" s="2">
        <v>557418.5328241345</v>
      </c>
    </row>
    <row r="132" spans="1:5" ht="12.75">
      <c r="A132" s="3">
        <v>1996</v>
      </c>
      <c r="B132" s="18">
        <v>295497.1865959715</v>
      </c>
      <c r="C132" s="18">
        <v>888022.8231881573</v>
      </c>
      <c r="D132" s="18">
        <v>136919.99248622352</v>
      </c>
      <c r="E132" s="2">
        <v>586144.0657642671</v>
      </c>
    </row>
    <row r="133" spans="1:5" ht="12.75">
      <c r="A133" s="3">
        <v>1997</v>
      </c>
      <c r="B133" s="18">
        <v>319465.0384075383</v>
      </c>
      <c r="C133" s="18">
        <v>917067.5902675558</v>
      </c>
      <c r="D133" s="18">
        <v>145964.33090523133</v>
      </c>
      <c r="E133" s="2">
        <v>625837.5802700571</v>
      </c>
    </row>
    <row r="134" spans="1:5" ht="12.75">
      <c r="A134" s="3">
        <v>1998</v>
      </c>
      <c r="B134" s="18">
        <v>331765.04287792783</v>
      </c>
      <c r="C134" s="18">
        <v>919128.416313104</v>
      </c>
      <c r="D134" s="18">
        <v>150680.23848738245</v>
      </c>
      <c r="E134" s="2">
        <v>657319.5664279108</v>
      </c>
    </row>
    <row r="135" spans="1:5" ht="12.75">
      <c r="A135" s="3">
        <v>1999</v>
      </c>
      <c r="B135" s="18">
        <v>320533.6027352411</v>
      </c>
      <c r="C135" s="18">
        <v>926341.3074725099</v>
      </c>
      <c r="D135" s="18">
        <v>149533.5878474617</v>
      </c>
      <c r="E135" s="2">
        <v>681132.7494510255</v>
      </c>
    </row>
    <row r="136" spans="1:5" ht="12.75">
      <c r="A136" s="3">
        <v>2000</v>
      </c>
      <c r="B136" s="18">
        <v>318004.9742183926</v>
      </c>
      <c r="C136" s="18">
        <v>933683.0002597597</v>
      </c>
      <c r="D136" s="18">
        <v>156246.4909630527</v>
      </c>
      <c r="E136" s="2">
        <v>725838.8469540552</v>
      </c>
    </row>
    <row r="137" spans="1:5" ht="12.75">
      <c r="A137" s="3">
        <v>2001</v>
      </c>
      <c r="B137" s="18">
        <v>303984.67329801613</v>
      </c>
      <c r="C137" s="18">
        <v>947806.3234699984</v>
      </c>
      <c r="D137" s="18">
        <v>161543.17534103518</v>
      </c>
      <c r="E137" s="2">
        <v>725870.9350527938</v>
      </c>
    </row>
    <row r="138" spans="1:5" ht="12.75">
      <c r="A138" s="3">
        <v>2002</v>
      </c>
      <c r="B138" s="18">
        <v>270867.23943049397</v>
      </c>
      <c r="C138" s="18">
        <v>966153.942160533</v>
      </c>
      <c r="D138" s="18">
        <v>165116.81550436612</v>
      </c>
      <c r="E138" s="2">
        <v>730624.2082987578</v>
      </c>
    </row>
    <row r="139" spans="1:5" ht="12.75">
      <c r="A139" s="4">
        <v>2003</v>
      </c>
      <c r="B139" s="18">
        <v>294802.8500770008</v>
      </c>
      <c r="C139" s="18">
        <v>984504.4443858044</v>
      </c>
      <c r="D139" s="18">
        <v>170509.054102342</v>
      </c>
      <c r="E139" s="2">
        <v>741807.3015870445</v>
      </c>
    </row>
    <row r="140" spans="1:5" ht="12.75">
      <c r="A140" s="4">
        <v>2004</v>
      </c>
      <c r="B140" s="18">
        <v>320728.5955491555</v>
      </c>
      <c r="C140" s="18">
        <v>1033056.9511499288</v>
      </c>
      <c r="D140" s="18">
        <v>180910.10640258485</v>
      </c>
      <c r="E140" s="2">
        <v>773018.3720060689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:IV6"/>
    </sheetView>
  </sheetViews>
  <sheetFormatPr defaultColWidth="9.33203125" defaultRowHeight="12.75"/>
  <cols>
    <col min="2" max="2" width="11.33203125" style="22" customWidth="1"/>
    <col min="3" max="3" width="18.16015625" style="22" customWidth="1"/>
    <col min="4" max="4" width="17.83203125" style="22" customWidth="1"/>
    <col min="5" max="5" width="17.16015625" style="22" customWidth="1"/>
    <col min="6" max="6" width="16.5" style="22" customWidth="1"/>
    <col min="7" max="7" width="17.33203125" style="22" customWidth="1"/>
    <col min="8" max="9" width="18.16015625" style="22" customWidth="1"/>
    <col min="10" max="10" width="20.83203125" style="22" customWidth="1"/>
    <col min="11" max="18" width="18.16015625" style="22" customWidth="1"/>
    <col min="19" max="19" width="18.16015625" style="11" customWidth="1"/>
    <col min="20" max="27" width="18.16015625" style="22" customWidth="1"/>
    <col min="28" max="28" width="18.16015625" style="24" customWidth="1"/>
    <col min="29" max="31" width="18.16015625" style="22" customWidth="1"/>
    <col min="32" max="32" width="14.16015625" style="0" customWidth="1"/>
    <col min="33" max="33" width="14" style="0" customWidth="1"/>
    <col min="34" max="34" width="13.33203125" style="0" customWidth="1"/>
    <col min="35" max="35" width="14" style="0" customWidth="1"/>
  </cols>
  <sheetData>
    <row r="1" ht="12.75">
      <c r="K1" s="23" t="s">
        <v>70</v>
      </c>
    </row>
    <row r="2" spans="2:8" ht="12.75">
      <c r="B2" s="41" t="s">
        <v>71</v>
      </c>
      <c r="C2" s="19" t="s">
        <v>16</v>
      </c>
      <c r="D2"/>
      <c r="E2"/>
      <c r="F2"/>
      <c r="G2"/>
      <c r="H2"/>
    </row>
    <row r="3" spans="2:8" ht="12.75">
      <c r="B3"/>
      <c r="C3" s="19" t="s">
        <v>15</v>
      </c>
      <c r="D3"/>
      <c r="E3"/>
      <c r="F3"/>
      <c r="G3"/>
      <c r="H3"/>
    </row>
    <row r="4" spans="2:8" ht="12.75">
      <c r="B4"/>
      <c r="C4" s="19" t="s">
        <v>72</v>
      </c>
      <c r="D4"/>
      <c r="E4"/>
      <c r="F4"/>
      <c r="G4"/>
      <c r="H4"/>
    </row>
    <row r="5" spans="2:35" ht="12.75">
      <c r="B5"/>
      <c r="C5" s="19" t="s">
        <v>13</v>
      </c>
      <c r="D5"/>
      <c r="E5"/>
      <c r="F5"/>
      <c r="G5"/>
      <c r="H5"/>
      <c r="I5" s="25"/>
      <c r="J5" s="25"/>
      <c r="K5" s="26"/>
      <c r="L5" s="25"/>
      <c r="M5" s="25"/>
      <c r="N5" s="25"/>
      <c r="O5" s="25"/>
      <c r="Q5" s="25"/>
      <c r="R5" s="25"/>
      <c r="S5" s="34"/>
      <c r="T5" s="25"/>
      <c r="U5" s="25"/>
      <c r="V5" s="25"/>
      <c r="W5" s="25"/>
      <c r="X5" s="25"/>
      <c r="Y5" s="25"/>
      <c r="Z5" s="25"/>
      <c r="AA5" s="25"/>
      <c r="AB5" s="27"/>
      <c r="AC5" s="25"/>
      <c r="AD5" s="25"/>
      <c r="AE5" s="25"/>
      <c r="AF5" s="2"/>
      <c r="AG5" s="2"/>
      <c r="AH5" s="2"/>
      <c r="AI5" s="28"/>
    </row>
    <row r="6" spans="2:35" ht="12.75">
      <c r="B6"/>
      <c r="C6" s="19"/>
      <c r="D6"/>
      <c r="E6"/>
      <c r="F6"/>
      <c r="G6"/>
      <c r="H6"/>
      <c r="I6" s="25"/>
      <c r="J6" s="25"/>
      <c r="K6" s="26"/>
      <c r="L6" s="25"/>
      <c r="M6" s="25"/>
      <c r="N6" s="25"/>
      <c r="O6" s="25"/>
      <c r="Q6" s="25"/>
      <c r="R6" s="25"/>
      <c r="S6" s="34"/>
      <c r="T6" s="25"/>
      <c r="U6" s="25"/>
      <c r="V6" s="25"/>
      <c r="W6" s="25"/>
      <c r="X6" s="25"/>
      <c r="Y6" s="25"/>
      <c r="Z6" s="25"/>
      <c r="AA6" s="25"/>
      <c r="AB6" s="27"/>
      <c r="AC6" s="25"/>
      <c r="AD6" s="25"/>
      <c r="AE6" s="25"/>
      <c r="AF6" s="2"/>
      <c r="AG6" s="2"/>
      <c r="AH6" s="2"/>
      <c r="AI6" s="28"/>
    </row>
    <row r="7" spans="2:35" ht="12.75">
      <c r="B7"/>
      <c r="C7" s="19"/>
      <c r="D7"/>
      <c r="E7"/>
      <c r="F7"/>
      <c r="G7"/>
      <c r="H7"/>
      <c r="I7" s="25"/>
      <c r="J7" s="25"/>
      <c r="K7" s="26"/>
      <c r="L7" s="25"/>
      <c r="M7" s="25"/>
      <c r="N7" s="25"/>
      <c r="O7" s="25"/>
      <c r="Q7" s="25"/>
      <c r="R7" s="25"/>
      <c r="S7" s="34"/>
      <c r="T7" s="25"/>
      <c r="U7" s="25"/>
      <c r="V7" s="25"/>
      <c r="W7" s="25"/>
      <c r="X7" s="25"/>
      <c r="Y7" s="25"/>
      <c r="Z7" s="25"/>
      <c r="AA7" s="25"/>
      <c r="AB7" s="27"/>
      <c r="AC7" s="25"/>
      <c r="AD7" s="25"/>
      <c r="AE7" s="25"/>
      <c r="AF7" s="2"/>
      <c r="AG7" s="2"/>
      <c r="AH7" s="2"/>
      <c r="AI7" s="28"/>
    </row>
    <row r="8" spans="2:35" ht="12.75"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0" t="s">
        <v>24</v>
      </c>
      <c r="I8" s="30" t="s">
        <v>25</v>
      </c>
      <c r="J8" s="30" t="s">
        <v>26</v>
      </c>
      <c r="K8" s="31" t="s">
        <v>27</v>
      </c>
      <c r="L8" s="31" t="s">
        <v>28</v>
      </c>
      <c r="M8" s="31" t="s">
        <v>29</v>
      </c>
      <c r="N8" s="31" t="s">
        <v>30</v>
      </c>
      <c r="O8" s="31" t="s">
        <v>31</v>
      </c>
      <c r="P8" s="30" t="s">
        <v>32</v>
      </c>
      <c r="Q8" s="30" t="s">
        <v>33</v>
      </c>
      <c r="R8" s="30" t="s">
        <v>34</v>
      </c>
      <c r="S8" s="35" t="s">
        <v>35</v>
      </c>
      <c r="T8" s="30" t="s">
        <v>36</v>
      </c>
      <c r="U8" s="31" t="s">
        <v>37</v>
      </c>
      <c r="V8" s="31" t="s">
        <v>38</v>
      </c>
      <c r="W8" s="30" t="s">
        <v>39</v>
      </c>
      <c r="X8" s="30" t="s">
        <v>40</v>
      </c>
      <c r="Y8" s="30" t="s">
        <v>41</v>
      </c>
      <c r="Z8" s="30" t="s">
        <v>42</v>
      </c>
      <c r="AA8" s="30" t="s">
        <v>43</v>
      </c>
      <c r="AB8" s="32" t="s">
        <v>44</v>
      </c>
      <c r="AC8" s="31" t="s">
        <v>45</v>
      </c>
      <c r="AD8" s="31"/>
      <c r="AE8" s="31"/>
      <c r="AF8" s="29" t="s">
        <v>46</v>
      </c>
      <c r="AG8" s="29" t="s">
        <v>47</v>
      </c>
      <c r="AH8" s="29" t="s">
        <v>48</v>
      </c>
      <c r="AI8" s="29" t="s">
        <v>49</v>
      </c>
    </row>
    <row r="9" spans="1:35" ht="12.75">
      <c r="A9" s="29" t="s">
        <v>17</v>
      </c>
      <c r="B9" s="36" t="s">
        <v>51</v>
      </c>
      <c r="C9" s="36" t="s">
        <v>50</v>
      </c>
      <c r="D9" s="36" t="s">
        <v>52</v>
      </c>
      <c r="E9" s="36" t="s">
        <v>52</v>
      </c>
      <c r="F9" s="36"/>
      <c r="G9" s="36" t="s">
        <v>50</v>
      </c>
      <c r="H9" s="36" t="s">
        <v>50</v>
      </c>
      <c r="I9" s="36" t="s">
        <v>53</v>
      </c>
      <c r="J9" s="33" t="s">
        <v>54</v>
      </c>
      <c r="K9" s="37" t="s">
        <v>6</v>
      </c>
      <c r="L9" s="36" t="s">
        <v>55</v>
      </c>
      <c r="M9" s="36"/>
      <c r="N9" s="36" t="s">
        <v>56</v>
      </c>
      <c r="O9" s="36"/>
      <c r="P9" s="36"/>
      <c r="Q9" s="36" t="s">
        <v>57</v>
      </c>
      <c r="R9" s="36" t="s">
        <v>58</v>
      </c>
      <c r="S9" s="38" t="s">
        <v>59</v>
      </c>
      <c r="T9" s="36" t="s">
        <v>60</v>
      </c>
      <c r="U9" s="36" t="s">
        <v>61</v>
      </c>
      <c r="V9" s="36"/>
      <c r="W9" s="36" t="s">
        <v>62</v>
      </c>
      <c r="X9" s="36"/>
      <c r="Y9" s="36" t="s">
        <v>63</v>
      </c>
      <c r="Z9" s="36" t="s">
        <v>64</v>
      </c>
      <c r="AA9" s="36" t="s">
        <v>64</v>
      </c>
      <c r="AB9" s="39" t="s">
        <v>65</v>
      </c>
      <c r="AC9" s="36" t="s">
        <v>66</v>
      </c>
      <c r="AD9" s="36" t="s">
        <v>67</v>
      </c>
      <c r="AE9" s="36" t="s">
        <v>68</v>
      </c>
      <c r="AF9" s="40" t="s">
        <v>69</v>
      </c>
      <c r="AG9" s="40" t="s">
        <v>69</v>
      </c>
      <c r="AH9" s="40" t="s">
        <v>69</v>
      </c>
      <c r="AI9" s="40" t="s">
        <v>69</v>
      </c>
    </row>
    <row r="10" spans="1:35" ht="12.75">
      <c r="A10">
        <v>1870</v>
      </c>
      <c r="B10" s="22">
        <v>1.859</v>
      </c>
      <c r="C10" s="22">
        <v>1.793535702350081</v>
      </c>
      <c r="D10" s="22">
        <v>29.226013862033863</v>
      </c>
      <c r="E10" s="22">
        <v>47.51646624588949</v>
      </c>
      <c r="F10" s="22">
        <v>0.615071283095723</v>
      </c>
      <c r="G10" s="22">
        <v>1.6055371323585863</v>
      </c>
      <c r="H10" s="22">
        <v>52.84213049247649</v>
      </c>
      <c r="I10" s="22">
        <v>0.059627537126849615</v>
      </c>
      <c r="J10" s="8">
        <v>216.3517209167799</v>
      </c>
      <c r="K10" s="22" t="s">
        <v>5</v>
      </c>
      <c r="L10" s="22" t="s">
        <v>5</v>
      </c>
      <c r="M10" s="22">
        <v>0.016882839528447692</v>
      </c>
      <c r="N10" s="22">
        <v>0.45869549194029485</v>
      </c>
      <c r="O10" s="22">
        <v>0.31484312696330424</v>
      </c>
      <c r="P10" s="22">
        <v>1.4569017159893631</v>
      </c>
      <c r="Q10" s="22">
        <v>107.85999118388501</v>
      </c>
      <c r="R10" s="22">
        <v>253.91670600529795</v>
      </c>
      <c r="S10" s="11">
        <v>6.645956064264824E-13</v>
      </c>
      <c r="T10" s="22">
        <v>4.541320865970144</v>
      </c>
      <c r="U10" s="22">
        <v>356.2840041764756</v>
      </c>
      <c r="V10" s="22">
        <v>848.7003245892905</v>
      </c>
      <c r="W10" s="22">
        <v>3.6083455233566673</v>
      </c>
      <c r="X10" s="22">
        <v>4.698679134029856</v>
      </c>
      <c r="Y10" s="22" t="s">
        <v>5</v>
      </c>
      <c r="Z10" s="22">
        <v>69.23076923076923</v>
      </c>
      <c r="AA10" s="22">
        <v>69.23076923076923</v>
      </c>
      <c r="AB10" s="24">
        <v>342.6</v>
      </c>
      <c r="AC10" s="22">
        <v>3.91106896679088</v>
      </c>
      <c r="AD10" s="22">
        <v>4.136</v>
      </c>
      <c r="AE10" s="22">
        <v>11.21678365188863</v>
      </c>
      <c r="AF10">
        <v>45.2</v>
      </c>
      <c r="AG10">
        <v>29.3</v>
      </c>
      <c r="AH10">
        <v>15.9</v>
      </c>
      <c r="AI10">
        <v>31</v>
      </c>
    </row>
    <row r="11" spans="1:35" ht="12.75">
      <c r="A11">
        <v>1871</v>
      </c>
      <c r="B11" s="22">
        <v>1.91</v>
      </c>
      <c r="C11" s="22">
        <v>1.704691828549458</v>
      </c>
      <c r="D11" s="22">
        <v>26.188827264315105</v>
      </c>
      <c r="E11" s="22">
        <v>44.23001937973218</v>
      </c>
      <c r="F11" s="22">
        <v>0.5921052631578947</v>
      </c>
      <c r="G11" s="22">
        <v>1.4418420542688113</v>
      </c>
      <c r="H11" s="22">
        <v>48.06348648146002</v>
      </c>
      <c r="I11" s="22">
        <v>0.05204412314691353</v>
      </c>
      <c r="J11" s="8">
        <v>149.48634034898834</v>
      </c>
      <c r="K11" s="22" t="s">
        <v>5</v>
      </c>
      <c r="L11" s="22" t="s">
        <v>5</v>
      </c>
      <c r="M11" s="22">
        <v>0.019650518139668626</v>
      </c>
      <c r="N11" s="22">
        <v>0.468150644647056</v>
      </c>
      <c r="O11" s="22">
        <v>0.25189978527324075</v>
      </c>
      <c r="P11" s="22">
        <v>1.8584797289098267</v>
      </c>
      <c r="Q11" s="22">
        <v>367.46604412220114</v>
      </c>
      <c r="R11" s="22">
        <v>262.27526521845186</v>
      </c>
      <c r="S11" s="11">
        <v>7.127970460134579E-13</v>
      </c>
      <c r="T11" s="22">
        <v>7.001798690219729</v>
      </c>
      <c r="U11" s="22">
        <v>396.5041063894069</v>
      </c>
      <c r="V11" s="22">
        <v>904.1258087042613</v>
      </c>
      <c r="W11" s="22">
        <v>3.4130553515966673</v>
      </c>
      <c r="X11" s="22">
        <v>2.238201309780271</v>
      </c>
      <c r="Y11" s="22" t="s">
        <v>5</v>
      </c>
      <c r="Z11" s="22">
        <v>66.18852459016394</v>
      </c>
      <c r="AA11" s="22">
        <v>66.18852459016394</v>
      </c>
      <c r="AB11" s="24">
        <v>351.3</v>
      </c>
      <c r="AC11" s="22">
        <v>-0.17006682906528514</v>
      </c>
      <c r="AD11" s="22">
        <v>-0.00023723940236752838</v>
      </c>
      <c r="AE11" s="22">
        <v>9.037806571936958</v>
      </c>
      <c r="AF11">
        <v>26.1</v>
      </c>
      <c r="AG11">
        <v>19.6</v>
      </c>
      <c r="AH11">
        <v>6.5</v>
      </c>
      <c r="AI11">
        <v>15</v>
      </c>
    </row>
    <row r="12" spans="1:35" ht="12.75">
      <c r="A12">
        <v>1872</v>
      </c>
      <c r="B12" s="22">
        <v>1.963</v>
      </c>
      <c r="C12" s="22">
        <v>2.2599660398033534</v>
      </c>
      <c r="D12" s="22">
        <v>45.81921462185102</v>
      </c>
      <c r="E12" s="22">
        <v>59.6715353214804</v>
      </c>
      <c r="F12" s="22">
        <v>0.7678571428571428</v>
      </c>
      <c r="G12" s="22">
        <v>1.805160189753263</v>
      </c>
      <c r="H12" s="22">
        <v>58.86251349439064</v>
      </c>
      <c r="I12" s="22">
        <v>0.07223979098780077</v>
      </c>
      <c r="J12" s="8">
        <v>306.08241065058127</v>
      </c>
      <c r="K12" s="22" t="s">
        <v>5</v>
      </c>
      <c r="L12" s="22" t="s">
        <v>5</v>
      </c>
      <c r="M12" s="22">
        <v>0.019950349989217558</v>
      </c>
      <c r="N12" s="22">
        <v>0.4927737995090299</v>
      </c>
      <c r="O12" s="22">
        <v>0.306904597229391</v>
      </c>
      <c r="P12" s="22">
        <v>1.6056253440241361</v>
      </c>
      <c r="Q12" s="22">
        <v>120.71392399829352</v>
      </c>
      <c r="R12" s="22">
        <v>298.68499717890023</v>
      </c>
      <c r="S12" s="11">
        <v>8.384129188764855E-13</v>
      </c>
      <c r="T12" s="22">
        <v>16.231399046641926</v>
      </c>
      <c r="U12" s="22">
        <v>392.7257983131102</v>
      </c>
      <c r="V12" s="22">
        <v>985.8898348893667</v>
      </c>
      <c r="W12" s="22">
        <v>3.1805051707508336</v>
      </c>
      <c r="X12" s="22">
        <v>-7.511399046641925</v>
      </c>
      <c r="Y12" s="22" t="s">
        <v>5</v>
      </c>
      <c r="Z12" s="22">
        <v>57.66550522648084</v>
      </c>
      <c r="AA12" s="22">
        <v>57.66550522648084</v>
      </c>
      <c r="AB12" s="24">
        <v>367.2</v>
      </c>
      <c r="AC12" s="22">
        <v>-0.2269056407602812</v>
      </c>
      <c r="AD12" s="22">
        <v>-3.572354619593702</v>
      </c>
      <c r="AE12" s="22">
        <v>6.176896084097749</v>
      </c>
      <c r="AF12">
        <v>43</v>
      </c>
      <c r="AG12">
        <v>31.3</v>
      </c>
      <c r="AH12">
        <v>11.7</v>
      </c>
      <c r="AI12">
        <v>26</v>
      </c>
    </row>
    <row r="13" spans="1:35" ht="12.75">
      <c r="A13">
        <v>1873</v>
      </c>
      <c r="B13" s="22">
        <v>2.017</v>
      </c>
      <c r="C13" s="22">
        <v>1.9156960288259384</v>
      </c>
      <c r="D13" s="22">
        <v>45.724472432194666</v>
      </c>
      <c r="E13" s="22">
        <v>70.8054066777023</v>
      </c>
      <c r="F13" s="22">
        <v>0.6457765667574932</v>
      </c>
      <c r="G13" s="22">
        <v>2.0595939966195154</v>
      </c>
      <c r="H13" s="22">
        <v>66.63184524384565</v>
      </c>
      <c r="I13" s="22">
        <v>0.06666036757779221</v>
      </c>
      <c r="J13" s="8">
        <v>303.0632798403841</v>
      </c>
      <c r="K13" s="22" t="s">
        <v>5</v>
      </c>
      <c r="L13" s="22" t="s">
        <v>5</v>
      </c>
      <c r="M13" s="22">
        <v>0.025462643223232582</v>
      </c>
      <c r="N13" s="22">
        <v>0.5875379917223049</v>
      </c>
      <c r="O13" s="22">
        <v>0.3406303771447087</v>
      </c>
      <c r="P13" s="22">
        <v>1.724854948778404</v>
      </c>
      <c r="Q13" s="22">
        <v>80.41073920649215</v>
      </c>
      <c r="R13" s="22">
        <v>294.8651707941316</v>
      </c>
      <c r="S13" s="11">
        <v>8.384129188764855E-13</v>
      </c>
      <c r="T13" s="22">
        <v>0</v>
      </c>
      <c r="U13" s="22">
        <v>363.247590691545</v>
      </c>
      <c r="V13" s="22">
        <v>893.0827210816118</v>
      </c>
      <c r="W13" s="22">
        <v>3.0364083962508324</v>
      </c>
      <c r="X13" s="22">
        <v>7.98</v>
      </c>
      <c r="Y13" s="22" t="s">
        <v>5</v>
      </c>
      <c r="Z13" s="22">
        <v>57.66550522648084</v>
      </c>
      <c r="AA13" s="22">
        <v>57.66550522648084</v>
      </c>
      <c r="AB13" s="24">
        <v>371.3</v>
      </c>
      <c r="AC13" s="22">
        <v>3.7501709020205727</v>
      </c>
      <c r="AD13" s="22">
        <v>0.5679286846719318</v>
      </c>
      <c r="AE13" s="22">
        <v>6.990205305768393</v>
      </c>
      <c r="AF13">
        <v>72.4</v>
      </c>
      <c r="AG13">
        <v>55</v>
      </c>
      <c r="AH13">
        <v>17.4</v>
      </c>
      <c r="AI13">
        <v>48</v>
      </c>
    </row>
    <row r="14" spans="1:35" ht="12.75">
      <c r="A14">
        <v>1874</v>
      </c>
      <c r="B14" s="22">
        <v>2.073</v>
      </c>
      <c r="C14" s="22">
        <v>1.9823289341764059</v>
      </c>
      <c r="D14" s="22">
        <v>43.18593827031097</v>
      </c>
      <c r="E14" s="22">
        <v>56.09319622525785</v>
      </c>
      <c r="F14" s="22">
        <v>0.7698961937716262</v>
      </c>
      <c r="G14" s="22">
        <v>1.6834421234780954</v>
      </c>
      <c r="H14" s="22">
        <v>62.74789814337058</v>
      </c>
      <c r="I14" s="22">
        <v>0.12023504210351989</v>
      </c>
      <c r="J14" s="8">
        <v>207.90944217345535</v>
      </c>
      <c r="K14" s="22" t="s">
        <v>5</v>
      </c>
      <c r="L14" s="22" t="s">
        <v>5</v>
      </c>
      <c r="M14" s="22">
        <v>0.028806921545124545</v>
      </c>
      <c r="N14" s="22">
        <v>0.5827997821116412</v>
      </c>
      <c r="O14" s="22">
        <v>0.2765513953056051</v>
      </c>
      <c r="P14" s="22">
        <v>2.107383264031679</v>
      </c>
      <c r="Q14" s="22">
        <v>244.71466744681226</v>
      </c>
      <c r="R14" s="22">
        <v>291.2946372578342</v>
      </c>
      <c r="S14" s="11">
        <v>8.179638232941321E-13</v>
      </c>
      <c r="T14" s="22">
        <v>-2.4692612590371255</v>
      </c>
      <c r="U14" s="22">
        <v>329.9300842547518</v>
      </c>
      <c r="V14" s="22">
        <v>865.9768296907442</v>
      </c>
      <c r="W14" s="22">
        <v>3.278424092389167</v>
      </c>
      <c r="X14" s="22">
        <v>10.109261259037126</v>
      </c>
      <c r="Y14" s="22" t="s">
        <v>5</v>
      </c>
      <c r="Z14" s="22">
        <v>66.07142857142857</v>
      </c>
      <c r="AA14" s="22">
        <v>66.07142857142857</v>
      </c>
      <c r="AB14" s="24">
        <v>392.9</v>
      </c>
      <c r="AC14" s="22">
        <v>8.0191107200267</v>
      </c>
      <c r="AD14" s="22">
        <v>6.535254350410423</v>
      </c>
      <c r="AE14" s="22">
        <v>8.620820769380732</v>
      </c>
      <c r="AF14">
        <v>71</v>
      </c>
      <c r="AG14">
        <v>39.4</v>
      </c>
      <c r="AH14">
        <v>31.6</v>
      </c>
      <c r="AI14">
        <v>41</v>
      </c>
    </row>
    <row r="15" spans="1:35" ht="12.75">
      <c r="A15">
        <v>1875</v>
      </c>
      <c r="B15" s="22">
        <v>2.132</v>
      </c>
      <c r="C15" s="22">
        <v>2.0156453868516393</v>
      </c>
      <c r="D15" s="22">
        <v>50.36183038135528</v>
      </c>
      <c r="E15" s="22">
        <v>55.785412114732004</v>
      </c>
      <c r="F15" s="22">
        <v>0.9027777777777778</v>
      </c>
      <c r="G15" s="22">
        <v>1.7433870812881205</v>
      </c>
      <c r="H15" s="22">
        <v>74.93851713367444</v>
      </c>
      <c r="I15" s="22">
        <v>0.07119831172299855</v>
      </c>
      <c r="J15" s="8">
        <v>162.98339863964435</v>
      </c>
      <c r="K15" s="22">
        <v>0.24423870098639033</v>
      </c>
      <c r="L15" s="22" t="s">
        <v>5</v>
      </c>
      <c r="M15" s="22">
        <v>0.03178650733262112</v>
      </c>
      <c r="N15" s="22">
        <v>0.5831588700858319</v>
      </c>
      <c r="O15" s="22">
        <v>0.3077337152938526</v>
      </c>
      <c r="P15" s="22">
        <v>1.8950113071912769</v>
      </c>
      <c r="Q15" s="22">
        <v>81.59082159188817</v>
      </c>
      <c r="R15" s="22">
        <v>292.61962197939476</v>
      </c>
      <c r="S15" s="11">
        <v>7.902114792895098E-13</v>
      </c>
      <c r="T15" s="22">
        <v>-3.4517504882714434</v>
      </c>
      <c r="U15" s="22">
        <v>318.8167200065576</v>
      </c>
      <c r="V15" s="22">
        <v>976.7985747034671</v>
      </c>
      <c r="W15" s="22">
        <v>3.686839203106668</v>
      </c>
      <c r="X15" s="22">
        <v>11.271750488271444</v>
      </c>
      <c r="Y15" s="22" t="s">
        <v>5</v>
      </c>
      <c r="Z15" s="22">
        <v>66.91312384473198</v>
      </c>
      <c r="AA15" s="22">
        <v>66.91312384473198</v>
      </c>
      <c r="AB15" s="24">
        <v>403.5</v>
      </c>
      <c r="AC15" s="22">
        <v>4.445775518772063</v>
      </c>
      <c r="AD15" s="22">
        <v>6.939136135473664</v>
      </c>
      <c r="AE15" s="22">
        <v>10.371262560581807</v>
      </c>
      <c r="AF15">
        <v>45.9</v>
      </c>
      <c r="AG15">
        <v>39.5</v>
      </c>
      <c r="AH15">
        <v>6.4</v>
      </c>
      <c r="AI15">
        <v>18</v>
      </c>
    </row>
    <row r="16" spans="1:35" ht="12.75">
      <c r="A16">
        <v>1876</v>
      </c>
      <c r="B16" s="22">
        <v>2.192</v>
      </c>
      <c r="C16" s="22">
        <v>1.8990378024883214</v>
      </c>
      <c r="D16" s="22">
        <v>46.59227401294123</v>
      </c>
      <c r="E16" s="22">
        <v>34.968421868340506</v>
      </c>
      <c r="F16" s="22">
        <v>1.3324099722991691</v>
      </c>
      <c r="G16" s="22">
        <v>1.1286722772182567</v>
      </c>
      <c r="H16" s="22">
        <v>76.00053732825425</v>
      </c>
      <c r="I16" s="22">
        <v>0.04790728435024001</v>
      </c>
      <c r="J16" s="8">
        <v>75.96222289905269</v>
      </c>
      <c r="K16" s="22">
        <v>0.2217741455014734</v>
      </c>
      <c r="L16" s="22" t="s">
        <v>5</v>
      </c>
      <c r="M16" s="22">
        <v>0.031784040751420634</v>
      </c>
      <c r="N16" s="22">
        <v>0.5126327033509959</v>
      </c>
      <c r="O16" s="22">
        <v>0.27232260941283076</v>
      </c>
      <c r="P16" s="22">
        <v>1.8824463545509882</v>
      </c>
      <c r="Q16" s="22">
        <v>53.92857988994699</v>
      </c>
      <c r="R16" s="22">
        <v>251.90815968314521</v>
      </c>
      <c r="S16" s="11">
        <v>8.077392755029554E-13</v>
      </c>
      <c r="T16" s="22">
        <v>2.1938722675855615</v>
      </c>
      <c r="U16" s="22">
        <v>439.6188980485507</v>
      </c>
      <c r="V16" s="22">
        <v>934.7093783775448</v>
      </c>
      <c r="W16" s="22">
        <v>9.213667470956667</v>
      </c>
      <c r="X16" s="22">
        <v>6.706127732414439</v>
      </c>
      <c r="Y16" s="22" t="s">
        <v>5</v>
      </c>
      <c r="Z16" s="22">
        <v>65.4611211573237</v>
      </c>
      <c r="AA16" s="22">
        <v>65.4611211573237</v>
      </c>
      <c r="AB16" s="24">
        <v>402</v>
      </c>
      <c r="AC16" s="22">
        <v>1.629023775322444</v>
      </c>
      <c r="AD16" s="22">
        <v>4.400592113107623</v>
      </c>
      <c r="AE16" s="22">
        <v>8.907377765066116</v>
      </c>
      <c r="AF16">
        <v>37.5</v>
      </c>
      <c r="AG16">
        <v>35.8</v>
      </c>
      <c r="AH16">
        <v>1.7</v>
      </c>
      <c r="AI16">
        <v>15</v>
      </c>
    </row>
    <row r="17" spans="1:35" ht="12.75">
      <c r="A17">
        <v>1877</v>
      </c>
      <c r="B17" s="22">
        <v>2.255</v>
      </c>
      <c r="C17" s="22">
        <v>2.0323036131892565</v>
      </c>
      <c r="D17" s="22">
        <v>43.29180026245653</v>
      </c>
      <c r="E17" s="22">
        <v>39.03992702239385</v>
      </c>
      <c r="F17" s="22">
        <v>1.1089108910891086</v>
      </c>
      <c r="G17" s="22">
        <v>1.2246804173854164</v>
      </c>
      <c r="H17" s="22">
        <v>64.13208706523436</v>
      </c>
      <c r="I17" s="22">
        <v>0.024080100026941536</v>
      </c>
      <c r="J17" s="8">
        <v>80.08442711209686</v>
      </c>
      <c r="K17" s="22">
        <v>0.26957466581900347</v>
      </c>
      <c r="L17" s="22" t="s">
        <v>5</v>
      </c>
      <c r="M17" s="22">
        <v>0.031601818899818654</v>
      </c>
      <c r="N17" s="22">
        <v>0.41566845301041155</v>
      </c>
      <c r="O17" s="22">
        <v>0.27412273879405674</v>
      </c>
      <c r="P17" s="22">
        <v>1.5163588939722927</v>
      </c>
      <c r="Q17" s="22">
        <v>7.3889520278339305</v>
      </c>
      <c r="R17" s="22">
        <v>280.26039023342327</v>
      </c>
      <c r="S17" s="11">
        <v>9.056028043613606E-13</v>
      </c>
      <c r="T17" s="22">
        <v>11.436147651680173</v>
      </c>
      <c r="U17" s="22">
        <v>346.15697866404116</v>
      </c>
      <c r="V17" s="22">
        <v>924.1243191370552</v>
      </c>
      <c r="W17" s="22">
        <v>6.946339954601665</v>
      </c>
      <c r="X17" s="22">
        <v>1.3438523483198264</v>
      </c>
      <c r="Y17" s="22" t="s">
        <v>5</v>
      </c>
      <c r="Z17" s="22">
        <v>54.677419354838705</v>
      </c>
      <c r="AA17" s="22">
        <v>54.677419354838705</v>
      </c>
      <c r="AB17" s="24">
        <v>411.8</v>
      </c>
      <c r="AC17" s="22">
        <v>2.4369196090458325</v>
      </c>
      <c r="AD17" s="22">
        <v>-0.16059211310762356</v>
      </c>
      <c r="AE17" s="22">
        <v>5.442199999999997</v>
      </c>
      <c r="AF17">
        <v>42.8</v>
      </c>
      <c r="AG17">
        <v>39.9</v>
      </c>
      <c r="AH17">
        <v>2.9</v>
      </c>
      <c r="AI17">
        <v>15</v>
      </c>
    </row>
    <row r="18" spans="1:35" ht="12.75">
      <c r="A18">
        <v>1878</v>
      </c>
      <c r="B18" s="22">
        <v>2.32</v>
      </c>
      <c r="C18" s="22">
        <v>1.8601686077005488</v>
      </c>
      <c r="D18" s="22">
        <v>36.23755602326162</v>
      </c>
      <c r="E18" s="22">
        <v>42.32546543516956</v>
      </c>
      <c r="F18" s="22">
        <v>0.856164383561644</v>
      </c>
      <c r="G18" s="22">
        <v>1.4218193462019304</v>
      </c>
      <c r="H18" s="22">
        <v>62.80494011935332</v>
      </c>
      <c r="I18" s="22">
        <v>0.04476169164854956</v>
      </c>
      <c r="J18" s="8">
        <v>129.2067492432568</v>
      </c>
      <c r="K18" s="22">
        <v>0.2504882389784349</v>
      </c>
      <c r="L18" s="22" t="s">
        <v>5</v>
      </c>
      <c r="M18" s="22">
        <v>0.03269540362536461</v>
      </c>
      <c r="N18" s="22">
        <v>0.46953644925168003</v>
      </c>
      <c r="O18" s="22">
        <v>0.35957448338256365</v>
      </c>
      <c r="P18" s="22">
        <v>1.30581137135953</v>
      </c>
      <c r="Q18" s="22">
        <v>65.8332961286896</v>
      </c>
      <c r="R18" s="22">
        <v>269.84197569719987</v>
      </c>
      <c r="S18" s="11">
        <v>9.2459125025926E-13</v>
      </c>
      <c r="T18" s="22">
        <v>2.075094410503908</v>
      </c>
      <c r="U18" s="22">
        <v>373.28036638442507</v>
      </c>
      <c r="V18" s="22">
        <v>902.8179807576271</v>
      </c>
      <c r="W18" s="22">
        <v>6.2082876145725026</v>
      </c>
      <c r="X18" s="22">
        <v>8.554905589496093</v>
      </c>
      <c r="Y18" s="22" t="s">
        <v>5</v>
      </c>
      <c r="Z18" s="22">
        <v>49.76303317535545</v>
      </c>
      <c r="AA18" s="22">
        <v>49.76303317535545</v>
      </c>
      <c r="AB18" s="24">
        <v>420.4</v>
      </c>
      <c r="AC18" s="22">
        <v>6.320745811037632</v>
      </c>
      <c r="AD18" s="22">
        <v>10.070272688440053</v>
      </c>
      <c r="AE18" s="22">
        <v>11.760375199228768</v>
      </c>
      <c r="AF18">
        <v>52.6</v>
      </c>
      <c r="AG18">
        <v>45.1</v>
      </c>
      <c r="AH18">
        <v>7.5</v>
      </c>
      <c r="AI18">
        <v>24</v>
      </c>
    </row>
    <row r="19" spans="1:35" ht="12.75">
      <c r="A19">
        <v>1879</v>
      </c>
      <c r="B19" s="22">
        <v>2.387</v>
      </c>
      <c r="C19" s="22">
        <v>1.9656707078387887</v>
      </c>
      <c r="D19" s="22">
        <v>47.6441743641484</v>
      </c>
      <c r="E19" s="22">
        <v>44.841575872139664</v>
      </c>
      <c r="F19" s="22">
        <v>1.0625</v>
      </c>
      <c r="G19" s="22">
        <v>1.603686151347748</v>
      </c>
      <c r="H19" s="22">
        <v>83.19210091659257</v>
      </c>
      <c r="I19" s="22">
        <v>0.043244443583344325</v>
      </c>
      <c r="J19" s="8">
        <v>111.10790801145774</v>
      </c>
      <c r="K19" s="22">
        <v>0.269405759386786</v>
      </c>
      <c r="L19" s="22" t="s">
        <v>5</v>
      </c>
      <c r="M19" s="22">
        <v>0.035311547174126975</v>
      </c>
      <c r="N19" s="22">
        <v>0.48512558128445227</v>
      </c>
      <c r="O19" s="22">
        <v>0.3924447006014065</v>
      </c>
      <c r="P19" s="22">
        <v>1.2361629053495073</v>
      </c>
      <c r="Q19" s="22">
        <v>4.7029380081827705</v>
      </c>
      <c r="R19" s="22">
        <v>300.529972557406</v>
      </c>
      <c r="S19" s="11">
        <v>9.727926898462357E-13</v>
      </c>
      <c r="T19" s="22">
        <v>5.081924839621266</v>
      </c>
      <c r="U19" s="22">
        <v>345.4825658591417</v>
      </c>
      <c r="V19" s="22">
        <v>928.2906092892406</v>
      </c>
      <c r="W19" s="22">
        <v>5.222958519812501</v>
      </c>
      <c r="X19" s="22">
        <v>5.588075160378734</v>
      </c>
      <c r="Y19" s="22" t="s">
        <v>5</v>
      </c>
      <c r="Z19" s="22">
        <v>46.0960960960961</v>
      </c>
      <c r="AA19" s="22">
        <v>46.0960960960961</v>
      </c>
      <c r="AB19" s="24">
        <v>418.2</v>
      </c>
      <c r="AC19" s="22">
        <v>6.347963974719766</v>
      </c>
      <c r="AD19" s="22">
        <v>7.215898425043504</v>
      </c>
      <c r="AE19" s="22">
        <v>5.8000891147103495</v>
      </c>
      <c r="AF19">
        <v>62.6</v>
      </c>
      <c r="AG19">
        <v>47.3</v>
      </c>
      <c r="AH19">
        <v>15.3</v>
      </c>
      <c r="AI19">
        <v>33</v>
      </c>
    </row>
    <row r="20" spans="1:35" ht="12.75">
      <c r="A20">
        <v>1880</v>
      </c>
      <c r="B20" s="22">
        <v>2.457</v>
      </c>
      <c r="C20" s="22">
        <v>2.2988352345911256</v>
      </c>
      <c r="D20" s="22">
        <v>56.32194549887356</v>
      </c>
      <c r="E20" s="22">
        <v>43.68808443662624</v>
      </c>
      <c r="F20" s="22">
        <v>1.2891832229580573</v>
      </c>
      <c r="G20" s="22">
        <v>1.503080651539587</v>
      </c>
      <c r="H20" s="22">
        <v>80.89722508316306</v>
      </c>
      <c r="I20" s="22">
        <v>0.0392862014097194</v>
      </c>
      <c r="J20" s="8">
        <v>125.15043595872756</v>
      </c>
      <c r="K20" s="22">
        <v>0.24609667174078195</v>
      </c>
      <c r="L20" s="22" t="s">
        <v>5</v>
      </c>
      <c r="M20" s="22">
        <v>0.035382524291413524</v>
      </c>
      <c r="N20" s="22">
        <v>0.500529824038832</v>
      </c>
      <c r="O20" s="22">
        <v>0.3419333661851421</v>
      </c>
      <c r="P20" s="22">
        <v>1.4638227021337742</v>
      </c>
      <c r="Q20" s="22">
        <v>15.769303603339436</v>
      </c>
      <c r="R20" s="22">
        <v>333.1110496370116</v>
      </c>
      <c r="S20" s="11">
        <v>9.903204860596813E-13</v>
      </c>
      <c r="T20" s="22">
        <v>1.7857617400007797</v>
      </c>
      <c r="U20" s="22">
        <v>346.29123983399626</v>
      </c>
      <c r="V20" s="22">
        <v>848.957968093308</v>
      </c>
      <c r="W20" s="22">
        <v>3.872640490033333</v>
      </c>
      <c r="X20" s="22">
        <v>7.424238259999221</v>
      </c>
      <c r="Y20" s="22" t="s">
        <v>5</v>
      </c>
      <c r="Z20" s="22">
        <v>52.21238938053098</v>
      </c>
      <c r="AA20" s="22">
        <v>52.21238938053098</v>
      </c>
      <c r="AB20" s="24">
        <v>435.1</v>
      </c>
      <c r="AC20" s="22">
        <v>0.25531910603241226</v>
      </c>
      <c r="AD20" s="22">
        <v>-1.3701366850428132</v>
      </c>
      <c r="AE20" s="22">
        <v>2.6301329106865</v>
      </c>
      <c r="AF20">
        <v>49.6</v>
      </c>
      <c r="AG20">
        <v>48.7</v>
      </c>
      <c r="AH20">
        <v>0.8999999999999986</v>
      </c>
      <c r="AI20">
        <v>27</v>
      </c>
    </row>
    <row r="21" spans="1:35" ht="12.75">
      <c r="A21">
        <v>1881</v>
      </c>
      <c r="B21" s="22">
        <v>2.529</v>
      </c>
      <c r="C21" s="22">
        <v>1.9323542551635549</v>
      </c>
      <c r="D21" s="22">
        <v>55.76294104730315</v>
      </c>
      <c r="E21" s="22">
        <v>53.64414190560943</v>
      </c>
      <c r="F21" s="22">
        <v>1.0394973070017952</v>
      </c>
      <c r="G21" s="22">
        <v>1.879102487104329</v>
      </c>
      <c r="H21" s="22">
        <v>97.01337832977106</v>
      </c>
      <c r="I21" s="22">
        <v>0.08443605041294092</v>
      </c>
      <c r="J21" s="8">
        <v>32.34224749495206</v>
      </c>
      <c r="K21" s="22">
        <v>0.26754778863239437</v>
      </c>
      <c r="L21" s="22" t="s">
        <v>5</v>
      </c>
      <c r="M21" s="22">
        <v>0.04330673805514329</v>
      </c>
      <c r="N21" s="22">
        <v>0.5836193515748883</v>
      </c>
      <c r="O21" s="22">
        <v>0.4214142638212409</v>
      </c>
      <c r="P21" s="22">
        <v>1.3849064962415532</v>
      </c>
      <c r="Q21" s="22">
        <v>114.1123829799332</v>
      </c>
      <c r="R21" s="22">
        <v>300.10256817597326</v>
      </c>
      <c r="S21" s="11">
        <v>7.697623837071566E-13</v>
      </c>
      <c r="T21" s="22">
        <v>-25.194673939903467</v>
      </c>
      <c r="U21" s="22">
        <v>362.5005760649105</v>
      </c>
      <c r="V21" s="22">
        <v>1216.833945413842</v>
      </c>
      <c r="W21" s="22">
        <v>3.2223840382866675</v>
      </c>
      <c r="X21" s="22">
        <v>33.12467393990347</v>
      </c>
      <c r="Y21" s="22" t="s">
        <v>5</v>
      </c>
      <c r="Z21" s="22">
        <v>65.65464895635674</v>
      </c>
      <c r="AA21" s="22">
        <v>65.65464895635674</v>
      </c>
      <c r="AB21" s="24">
        <v>450.5</v>
      </c>
      <c r="AC21" s="22">
        <v>4.196314167060509</v>
      </c>
      <c r="AD21" s="22">
        <v>4.718231908319046</v>
      </c>
      <c r="AE21" s="22">
        <v>3.386200000000006</v>
      </c>
      <c r="AF21">
        <v>59.3</v>
      </c>
      <c r="AG21">
        <v>45.9</v>
      </c>
      <c r="AH21">
        <v>13.4</v>
      </c>
      <c r="AI21">
        <v>31</v>
      </c>
    </row>
    <row r="22" spans="1:35" ht="12.75">
      <c r="A22">
        <v>1882</v>
      </c>
      <c r="B22" s="22">
        <v>2.602</v>
      </c>
      <c r="C22" s="22">
        <v>2.115594744877341</v>
      </c>
      <c r="D22" s="22">
        <v>58.544831383131346</v>
      </c>
      <c r="E22" s="22">
        <v>59.3202596133715</v>
      </c>
      <c r="F22" s="22">
        <v>0.9869281045751633</v>
      </c>
      <c r="G22" s="22">
        <v>2.0590411234754935</v>
      </c>
      <c r="H22" s="22">
        <v>92.18549621854105</v>
      </c>
      <c r="I22" s="22">
        <v>0.18969625436181645</v>
      </c>
      <c r="J22" s="8">
        <v>31.49853669073592</v>
      </c>
      <c r="K22" s="22">
        <v>0.3104500224156192</v>
      </c>
      <c r="L22" s="22" t="s">
        <v>5</v>
      </c>
      <c r="M22" s="22">
        <v>0.05300062538078043</v>
      </c>
      <c r="N22" s="22">
        <v>0.8170884482993832</v>
      </c>
      <c r="O22" s="22">
        <v>0.5324185596941234</v>
      </c>
      <c r="P22" s="22">
        <v>1.5346731127645208</v>
      </c>
      <c r="Q22" s="22">
        <v>277.4714992659549</v>
      </c>
      <c r="R22" s="22">
        <v>278.20151047641855</v>
      </c>
      <c r="S22" s="11">
        <v>7.127970460134579E-13</v>
      </c>
      <c r="T22" s="22">
        <v>-7.688514268821578</v>
      </c>
      <c r="U22" s="22">
        <v>401.53730379068287</v>
      </c>
      <c r="V22" s="22">
        <v>1373.8263167059831</v>
      </c>
      <c r="W22" s="22">
        <v>3.170489797579168</v>
      </c>
      <c r="X22" s="22">
        <v>14.738514268821579</v>
      </c>
      <c r="Y22" s="22" t="s">
        <v>5</v>
      </c>
      <c r="Z22" s="22">
        <v>75.81967213114754</v>
      </c>
      <c r="AA22" s="22">
        <v>75.81967213114754</v>
      </c>
      <c r="AB22" s="24">
        <v>465.6</v>
      </c>
      <c r="AC22" s="22">
        <v>3.193780393806972</v>
      </c>
      <c r="AD22" s="22">
        <v>2.466751643672688</v>
      </c>
      <c r="AE22" s="22">
        <v>3.3280999999999894</v>
      </c>
      <c r="AF22">
        <v>64.1</v>
      </c>
      <c r="AG22">
        <v>28.4</v>
      </c>
      <c r="AH22">
        <v>35.7</v>
      </c>
      <c r="AI22">
        <v>41</v>
      </c>
    </row>
    <row r="23" spans="1:35" ht="12.75">
      <c r="A23">
        <v>1883</v>
      </c>
      <c r="B23" s="22">
        <v>2.678</v>
      </c>
      <c r="C23" s="22">
        <v>2.1711221660027302</v>
      </c>
      <c r="D23" s="22">
        <v>57.9283657828729</v>
      </c>
      <c r="E23" s="22">
        <v>77.23782104383054</v>
      </c>
      <c r="F23" s="22">
        <v>0.75</v>
      </c>
      <c r="G23" s="22">
        <v>2.7306178226893305</v>
      </c>
      <c r="H23" s="22">
        <v>90.52790353231791</v>
      </c>
      <c r="I23" s="22">
        <v>0.2956992489217413</v>
      </c>
      <c r="J23" s="8">
        <v>81.83994800896566</v>
      </c>
      <c r="K23" s="22">
        <v>0.3491295953934086</v>
      </c>
      <c r="L23" s="22" t="s">
        <v>5</v>
      </c>
      <c r="M23" s="22">
        <v>0.06781872827141815</v>
      </c>
      <c r="N23" s="22">
        <v>1.0535718865811436</v>
      </c>
      <c r="O23" s="22">
        <v>0.626552462267645</v>
      </c>
      <c r="P23" s="22">
        <v>1.6815381792101047</v>
      </c>
      <c r="Q23" s="22">
        <v>346.54090494192013</v>
      </c>
      <c r="R23" s="22">
        <v>266.2235167965889</v>
      </c>
      <c r="S23" s="11">
        <v>6.792021032710205E-13</v>
      </c>
      <c r="T23" s="22">
        <v>-4.827800026578899</v>
      </c>
      <c r="U23" s="22">
        <v>494.6147741083768</v>
      </c>
      <c r="V23" s="22">
        <v>2100.635006662062</v>
      </c>
      <c r="W23" s="22">
        <v>3.077058344009167</v>
      </c>
      <c r="X23" s="22">
        <v>11.747800026578899</v>
      </c>
      <c r="Y23" s="22" t="s">
        <v>5</v>
      </c>
      <c r="Z23" s="22">
        <v>83.01075268817205</v>
      </c>
      <c r="AA23" s="22">
        <v>83.01075268817205</v>
      </c>
      <c r="AB23" s="24">
        <v>478.1</v>
      </c>
      <c r="AC23" s="22">
        <v>3.03</v>
      </c>
      <c r="AD23" s="22">
        <v>4.8649138668196645</v>
      </c>
      <c r="AE23" s="22">
        <v>5.153677522965938</v>
      </c>
      <c r="AF23">
        <v>78.3</v>
      </c>
      <c r="AG23">
        <v>41.1</v>
      </c>
      <c r="AH23">
        <v>37.2</v>
      </c>
      <c r="AI23">
        <v>52</v>
      </c>
    </row>
    <row r="24" spans="1:35" ht="12.75">
      <c r="A24">
        <v>1884</v>
      </c>
      <c r="B24" s="22">
        <v>2.757</v>
      </c>
      <c r="C24" s="22">
        <v>2.409890076841905</v>
      </c>
      <c r="D24" s="22">
        <v>65.70810142238713</v>
      </c>
      <c r="E24" s="22">
        <v>90.8317872603587</v>
      </c>
      <c r="F24" s="22">
        <v>0.7234042553191489</v>
      </c>
      <c r="G24" s="22">
        <v>3.470829492467021</v>
      </c>
      <c r="H24" s="22">
        <v>99.99116886032398</v>
      </c>
      <c r="I24" s="22">
        <v>0.6725358320058921</v>
      </c>
      <c r="J24" s="8">
        <v>113.33848469970157</v>
      </c>
      <c r="K24" s="22">
        <v>0.3352792679515801</v>
      </c>
      <c r="L24" s="22" t="s">
        <v>5</v>
      </c>
      <c r="M24" s="22">
        <v>0.08292982062380991</v>
      </c>
      <c r="N24" s="22">
        <v>1.2691760153971727</v>
      </c>
      <c r="O24" s="22">
        <v>0.7462363315045929</v>
      </c>
      <c r="P24" s="22">
        <v>1.7007695307975785</v>
      </c>
      <c r="Q24" s="22">
        <v>683.9547039958184</v>
      </c>
      <c r="R24" s="22">
        <v>287.44828505238314</v>
      </c>
      <c r="S24" s="11">
        <v>7.142576956979118E-13</v>
      </c>
      <c r="T24" s="22">
        <v>5.0325083887514666</v>
      </c>
      <c r="U24" s="22">
        <v>539.9622406358636</v>
      </c>
      <c r="V24" s="22">
        <v>2437.4161569033618</v>
      </c>
      <c r="W24" s="22">
        <v>3.0140069319083342</v>
      </c>
      <c r="X24" s="22">
        <v>1.817491611248533</v>
      </c>
      <c r="Y24" s="22" t="s">
        <v>5</v>
      </c>
      <c r="Z24" s="22">
        <v>78.93660531697341</v>
      </c>
      <c r="AA24" s="22">
        <v>78.93660531697341</v>
      </c>
      <c r="AB24" s="24">
        <v>486.1</v>
      </c>
      <c r="AC24" s="22">
        <v>5.902488348019206</v>
      </c>
      <c r="AD24" s="22">
        <v>12.116374845364762</v>
      </c>
      <c r="AE24" s="22">
        <v>5.21876219684605</v>
      </c>
      <c r="AF24">
        <v>96.1</v>
      </c>
      <c r="AG24">
        <v>58.6</v>
      </c>
      <c r="AH24">
        <v>37.5</v>
      </c>
      <c r="AI24">
        <v>50</v>
      </c>
    </row>
    <row r="25" spans="1:35" ht="12.75">
      <c r="A25">
        <v>1885</v>
      </c>
      <c r="B25" s="22">
        <v>2.839</v>
      </c>
      <c r="C25" s="22">
        <v>2.85966218795756</v>
      </c>
      <c r="D25" s="22">
        <v>81.20838070488877</v>
      </c>
      <c r="E25" s="22">
        <v>88.94251220059245</v>
      </c>
      <c r="F25" s="22">
        <v>0.9130434782608697</v>
      </c>
      <c r="G25" s="22">
        <v>3.601116082153753</v>
      </c>
      <c r="H25" s="22">
        <v>110.34645543142302</v>
      </c>
      <c r="I25" s="22">
        <v>0.552722523705209</v>
      </c>
      <c r="J25" s="8">
        <v>100.96405957119818</v>
      </c>
      <c r="K25" s="22">
        <v>0.3783504081670223</v>
      </c>
      <c r="L25" s="22" t="s">
        <v>5</v>
      </c>
      <c r="M25" s="22">
        <v>0.10200266743604507</v>
      </c>
      <c r="N25" s="22">
        <v>1.2404888260545184</v>
      </c>
      <c r="O25" s="22">
        <v>0.9897479752074576</v>
      </c>
      <c r="P25" s="22">
        <v>1.2533380791150432</v>
      </c>
      <c r="Q25" s="22">
        <v>361.97054521625455</v>
      </c>
      <c r="R25" s="22">
        <v>217.321935416931</v>
      </c>
      <c r="S25" s="11">
        <v>7.127970460134579E-13</v>
      </c>
      <c r="T25" s="22">
        <v>-0.2047083621725676</v>
      </c>
      <c r="U25" s="22">
        <v>679.4816491722557</v>
      </c>
      <c r="V25" s="22">
        <v>3068.9675678707918</v>
      </c>
      <c r="W25" s="22">
        <v>3.1018534120358323</v>
      </c>
      <c r="X25" s="22">
        <v>6.934708362172568</v>
      </c>
      <c r="Y25" s="22" t="s">
        <v>5</v>
      </c>
      <c r="Z25" s="22">
        <v>79.09836065573771</v>
      </c>
      <c r="AA25" s="22">
        <v>79.09836065573771</v>
      </c>
      <c r="AB25" s="24">
        <v>492.9</v>
      </c>
      <c r="AC25" s="22">
        <v>5.669777922546274</v>
      </c>
      <c r="AD25" s="22">
        <v>8.457890162153184</v>
      </c>
      <c r="AE25" s="22">
        <v>6.2770237217870894</v>
      </c>
      <c r="AF25">
        <v>126.5</v>
      </c>
      <c r="AG25">
        <v>59.3</v>
      </c>
      <c r="AH25">
        <v>67.2</v>
      </c>
      <c r="AI25">
        <v>81</v>
      </c>
    </row>
    <row r="26" spans="1:35" ht="12.75">
      <c r="A26">
        <v>1886</v>
      </c>
      <c r="B26" s="22">
        <v>2.923</v>
      </c>
      <c r="C26" s="22">
        <v>2.6375525034560017</v>
      </c>
      <c r="D26" s="22">
        <v>67.73140434293765</v>
      </c>
      <c r="E26" s="22">
        <v>91.92119160827251</v>
      </c>
      <c r="F26" s="22">
        <v>0.7368421052631581</v>
      </c>
      <c r="G26" s="22">
        <v>3.934794256031976</v>
      </c>
      <c r="H26" s="22">
        <v>105.49694666748785</v>
      </c>
      <c r="I26" s="22">
        <v>0.4698074057698049</v>
      </c>
      <c r="J26" s="8">
        <v>152.56583863115435</v>
      </c>
      <c r="K26" s="22">
        <v>0.4307114021544228</v>
      </c>
      <c r="L26" s="22" t="s">
        <v>5</v>
      </c>
      <c r="M26" s="22">
        <v>0.08997013037887726</v>
      </c>
      <c r="N26" s="22">
        <v>1.2492674622759166</v>
      </c>
      <c r="O26" s="22">
        <v>1.1662761711863427</v>
      </c>
      <c r="P26" s="22">
        <v>1.0711592100909981</v>
      </c>
      <c r="Q26" s="22">
        <v>917.1000397313053</v>
      </c>
      <c r="R26" s="22">
        <v>214.6487345624615</v>
      </c>
      <c r="S26" s="11">
        <v>7.127970460134579E-13</v>
      </c>
      <c r="T26" s="22">
        <v>0</v>
      </c>
      <c r="U26" s="22">
        <v>785.7380387547485</v>
      </c>
      <c r="V26" s="22">
        <v>3728.882616727697</v>
      </c>
      <c r="W26" s="22">
        <v>2.9222785223149996</v>
      </c>
      <c r="X26" s="22">
        <v>7.9</v>
      </c>
      <c r="Y26" s="22" t="s">
        <v>5</v>
      </c>
      <c r="Z26" s="22">
        <v>87.09016393442623</v>
      </c>
      <c r="AA26" s="22">
        <v>87.09016393442623</v>
      </c>
      <c r="AB26" s="24">
        <v>504.2</v>
      </c>
      <c r="AC26" s="22">
        <v>3.0222619622781393</v>
      </c>
      <c r="AD26" s="22">
        <v>7.708045839445677</v>
      </c>
      <c r="AE26" s="22">
        <v>5.17053352690362</v>
      </c>
      <c r="AF26">
        <v>114.5</v>
      </c>
      <c r="AG26">
        <v>63.7</v>
      </c>
      <c r="AH26">
        <v>50.8</v>
      </c>
      <c r="AI26">
        <v>66</v>
      </c>
    </row>
    <row r="27" spans="1:35" ht="12.75">
      <c r="A27">
        <v>1887</v>
      </c>
      <c r="B27" s="22">
        <v>3.011</v>
      </c>
      <c r="C27" s="22">
        <v>2.942953319645644</v>
      </c>
      <c r="D27" s="22">
        <v>81.14577839087924</v>
      </c>
      <c r="E27" s="22">
        <v>113.02447704443892</v>
      </c>
      <c r="F27" s="22">
        <v>0.7179487179487181</v>
      </c>
      <c r="G27" s="22">
        <v>4.954065023576799</v>
      </c>
      <c r="H27" s="22">
        <v>115.9888636666349</v>
      </c>
      <c r="I27" s="22">
        <v>0.49024076930683846</v>
      </c>
      <c r="J27" s="8">
        <v>118.59077939836946</v>
      </c>
      <c r="K27" s="22">
        <v>0.5364468287225281</v>
      </c>
      <c r="L27" s="22" t="s">
        <v>5</v>
      </c>
      <c r="M27" s="22">
        <v>0.13630349782034426</v>
      </c>
      <c r="N27" s="22">
        <v>1.2231151823046118</v>
      </c>
      <c r="O27" s="22">
        <v>1.109616988236881</v>
      </c>
      <c r="P27" s="22">
        <v>1.1022859196199521</v>
      </c>
      <c r="Q27" s="22">
        <v>889.7892499583734</v>
      </c>
      <c r="R27" s="22">
        <v>278.464697093779</v>
      </c>
      <c r="S27" s="11">
        <v>8.880750081479149E-13</v>
      </c>
      <c r="T27" s="22">
        <v>21.98594761130188</v>
      </c>
      <c r="U27" s="22">
        <v>675.5448646551758</v>
      </c>
      <c r="V27" s="22">
        <v>3148.9092723144463</v>
      </c>
      <c r="W27" s="22">
        <v>2.5404343247175</v>
      </c>
      <c r="X27" s="22">
        <v>-14.125947611301882</v>
      </c>
      <c r="Y27" s="22" t="s">
        <v>5</v>
      </c>
      <c r="Z27" s="22">
        <v>71.2171052631579</v>
      </c>
      <c r="AA27" s="22">
        <v>71.2171052631579</v>
      </c>
      <c r="AB27" s="24">
        <v>521.2</v>
      </c>
      <c r="AC27" s="22">
        <v>4.424658397676648</v>
      </c>
      <c r="AD27" s="22">
        <v>4.715686216426704</v>
      </c>
      <c r="AE27" s="22">
        <v>2.183656263412126</v>
      </c>
      <c r="AF27">
        <v>141.7</v>
      </c>
      <c r="AG27">
        <v>56.9</v>
      </c>
      <c r="AH27">
        <v>84.8</v>
      </c>
      <c r="AI27">
        <v>95</v>
      </c>
    </row>
    <row r="28" spans="1:35" ht="12.75">
      <c r="A28">
        <v>1888</v>
      </c>
      <c r="B28" s="22">
        <v>3.108</v>
      </c>
      <c r="C28" s="22">
        <v>3.059560904008962</v>
      </c>
      <c r="D28" s="22">
        <v>96.95221031649082</v>
      </c>
      <c r="E28" s="22">
        <v>124.09882920510823</v>
      </c>
      <c r="F28" s="22">
        <v>0.78125</v>
      </c>
      <c r="G28" s="22">
        <v>5.307613604248172</v>
      </c>
      <c r="H28" s="22">
        <v>130.0692890854227</v>
      </c>
      <c r="I28" s="22">
        <v>0.639995203308218</v>
      </c>
      <c r="J28" s="8">
        <v>268.5438697226906</v>
      </c>
      <c r="K28" s="22">
        <v>0.5362779222903107</v>
      </c>
      <c r="L28" s="22" t="s">
        <v>5</v>
      </c>
      <c r="M28" s="22">
        <v>0.16208536742228039</v>
      </c>
      <c r="N28" s="22">
        <v>1.3712620729234866</v>
      </c>
      <c r="O28" s="22">
        <v>1.2162803142223486</v>
      </c>
      <c r="P28" s="22">
        <v>1.127422730507834</v>
      </c>
      <c r="Q28" s="22">
        <v>1573.8258404418339</v>
      </c>
      <c r="R28" s="22">
        <v>251.29961564431002</v>
      </c>
      <c r="S28" s="11">
        <v>8.880750081479149E-13</v>
      </c>
      <c r="T28" s="22">
        <v>0</v>
      </c>
      <c r="U28" s="22">
        <v>814.6936407635509</v>
      </c>
      <c r="V28" s="22">
        <v>4606.371161015994</v>
      </c>
      <c r="W28" s="22">
        <v>2.330355722913333</v>
      </c>
      <c r="X28" s="22">
        <v>8.79</v>
      </c>
      <c r="Y28" s="22" t="s">
        <v>5</v>
      </c>
      <c r="Z28" s="22">
        <v>71.2171052631579</v>
      </c>
      <c r="AA28" s="22">
        <v>71.2171052631579</v>
      </c>
      <c r="AB28" s="24">
        <v>540</v>
      </c>
      <c r="AC28" s="22">
        <v>2.5657611845532213</v>
      </c>
      <c r="AD28" s="22">
        <v>0.03431378357329651</v>
      </c>
      <c r="AE28" s="22">
        <v>3.118899999999991</v>
      </c>
      <c r="AF28">
        <v>177.2</v>
      </c>
      <c r="AG28">
        <v>62.8</v>
      </c>
      <c r="AH28">
        <v>114.4</v>
      </c>
      <c r="AI28">
        <v>129</v>
      </c>
    </row>
    <row r="29" spans="1:35" ht="12.75">
      <c r="A29">
        <v>1889</v>
      </c>
      <c r="B29" s="22">
        <v>3.212</v>
      </c>
      <c r="C29" s="22">
        <v>3.1595102620346633</v>
      </c>
      <c r="D29" s="22">
        <v>119.16387648809524</v>
      </c>
      <c r="E29" s="22">
        <v>159.8539806547619</v>
      </c>
      <c r="F29" s="22">
        <v>0.7454545454545455</v>
      </c>
      <c r="G29" s="22">
        <v>6.7039899839392625</v>
      </c>
      <c r="H29" s="22">
        <v>151.80262938002502</v>
      </c>
      <c r="I29" s="22">
        <v>0.7406192898502254</v>
      </c>
      <c r="J29" s="8">
        <v>300.84397066591634</v>
      </c>
      <c r="K29" s="22">
        <v>0.5067192966522621</v>
      </c>
      <c r="L29" s="22" t="s">
        <v>5</v>
      </c>
      <c r="M29" s="22">
        <v>0.208499238756439</v>
      </c>
      <c r="N29" s="22">
        <v>1.8918815544279046</v>
      </c>
      <c r="O29" s="22">
        <v>2.1626940576707994</v>
      </c>
      <c r="P29" s="22">
        <v>0.874780021574315</v>
      </c>
      <c r="Q29" s="22">
        <v>1515.8456440712407</v>
      </c>
      <c r="R29" s="22">
        <v>205.62119543626457</v>
      </c>
      <c r="S29" s="11">
        <v>9.09984753414722E-13</v>
      </c>
      <c r="T29" s="22">
        <v>2.43716368212894</v>
      </c>
      <c r="U29" s="22">
        <v>945.1136464967748</v>
      </c>
      <c r="V29" s="22">
        <v>5830.355800532742</v>
      </c>
      <c r="W29" s="22">
        <v>2.3497283990733324</v>
      </c>
      <c r="X29" s="22">
        <v>5.58283631787106</v>
      </c>
      <c r="Y29" s="22" t="s">
        <v>5</v>
      </c>
      <c r="Z29" s="22">
        <v>69.50240770465489</v>
      </c>
      <c r="AA29" s="22">
        <v>69.50240770465489</v>
      </c>
      <c r="AB29" s="24">
        <v>561</v>
      </c>
      <c r="AC29" s="22">
        <v>1.8694822671216103</v>
      </c>
      <c r="AD29" s="22">
        <v>0.41717489224440607</v>
      </c>
      <c r="AE29" s="22">
        <v>6.317286230050789</v>
      </c>
      <c r="AF29">
        <v>288.9</v>
      </c>
      <c r="AG29">
        <v>103.9</v>
      </c>
      <c r="AH29">
        <v>185</v>
      </c>
      <c r="AI29">
        <v>219</v>
      </c>
    </row>
    <row r="30" spans="1:35" ht="12.75">
      <c r="A30">
        <v>1890</v>
      </c>
      <c r="B30" s="22">
        <v>3.323</v>
      </c>
      <c r="C30" s="22">
        <v>3.7203372154010976</v>
      </c>
      <c r="D30" s="22">
        <v>97.55626388486428</v>
      </c>
      <c r="E30" s="22">
        <v>137.15831160050226</v>
      </c>
      <c r="F30" s="22">
        <v>0.7112676056338028</v>
      </c>
      <c r="G30" s="22">
        <v>5.745595298446526</v>
      </c>
      <c r="H30" s="22">
        <v>105.42176804563977</v>
      </c>
      <c r="I30" s="22">
        <v>0.9383055969008008</v>
      </c>
      <c r="J30" s="8">
        <v>230.97161594603352</v>
      </c>
      <c r="K30" s="22">
        <v>0.5340821386714842</v>
      </c>
      <c r="L30" s="22" t="s">
        <v>5</v>
      </c>
      <c r="M30" s="22">
        <v>0.17936086174423213</v>
      </c>
      <c r="N30" s="22">
        <v>1.474363855709916</v>
      </c>
      <c r="O30" s="22">
        <v>2.4938109342459858</v>
      </c>
      <c r="P30" s="22">
        <v>0.591209155218375</v>
      </c>
      <c r="Q30" s="22">
        <v>1398.6497227775017</v>
      </c>
      <c r="R30" s="22">
        <v>165.9801957257076</v>
      </c>
      <c r="S30" s="11">
        <v>1.0414432250155647E-12</v>
      </c>
      <c r="T30" s="22">
        <v>13.493490162684196</v>
      </c>
      <c r="U30" s="22">
        <v>1615.2665420432725</v>
      </c>
      <c r="V30" s="22">
        <v>5501.402863533755</v>
      </c>
      <c r="W30" s="22">
        <v>2.996730815639167</v>
      </c>
      <c r="X30" s="22">
        <v>-5.4834901626841965</v>
      </c>
      <c r="Y30" s="22" t="s">
        <v>5</v>
      </c>
      <c r="Z30" s="22">
        <v>60.72931276297335</v>
      </c>
      <c r="AA30" s="22">
        <v>60.72931276297335</v>
      </c>
      <c r="AB30" s="24">
        <v>575.7</v>
      </c>
      <c r="AC30" s="22">
        <v>3.332252645252</v>
      </c>
      <c r="AD30" s="22">
        <v>3.74</v>
      </c>
      <c r="AE30" s="22">
        <v>4.327774388392758</v>
      </c>
      <c r="AF30">
        <v>138.3</v>
      </c>
      <c r="AG30">
        <v>113.9</v>
      </c>
      <c r="AH30">
        <v>24.4</v>
      </c>
      <c r="AI30">
        <v>78</v>
      </c>
    </row>
    <row r="31" spans="1:35" ht="12.75">
      <c r="A31">
        <v>1891</v>
      </c>
      <c r="B31" s="22">
        <v>3.434</v>
      </c>
      <c r="C31" s="22">
        <v>3.403830914986377</v>
      </c>
      <c r="D31" s="22">
        <v>99.56077266892466</v>
      </c>
      <c r="E31" s="22">
        <v>64.76283270697041</v>
      </c>
      <c r="F31" s="22">
        <v>1.5373134328358207</v>
      </c>
      <c r="G31" s="22">
        <v>2.6258585441491107</v>
      </c>
      <c r="H31" s="22">
        <v>113.81783247908452</v>
      </c>
      <c r="I31" s="22">
        <v>0.6940274742381545</v>
      </c>
      <c r="J31" s="8">
        <v>108.20977050068389</v>
      </c>
      <c r="K31" s="22">
        <v>0.6016447115584524</v>
      </c>
      <c r="L31" s="22" t="s">
        <v>5</v>
      </c>
      <c r="M31" s="22">
        <v>0.17166014945352884</v>
      </c>
      <c r="N31" s="22">
        <v>1.7186159313482559</v>
      </c>
      <c r="O31" s="22">
        <v>0.8976865094852298</v>
      </c>
      <c r="P31" s="22">
        <v>1.914494551481876</v>
      </c>
      <c r="Q31" s="22">
        <v>74.6052089934721</v>
      </c>
      <c r="R31" s="22">
        <v>130.4430298761373</v>
      </c>
      <c r="S31" s="11">
        <v>1.1875081934609454E-12</v>
      </c>
      <c r="T31" s="22">
        <v>13.124968913351509</v>
      </c>
      <c r="U31" s="22">
        <v>1738.0042665042895</v>
      </c>
      <c r="V31" s="22">
        <v>3574.143361972417</v>
      </c>
      <c r="W31" s="22">
        <v>4.747205372230833</v>
      </c>
      <c r="X31" s="22">
        <v>-2.784968913351509</v>
      </c>
      <c r="Y31" s="22" t="s">
        <v>5</v>
      </c>
      <c r="Z31" s="22">
        <v>83.27183271832719</v>
      </c>
      <c r="AA31" s="22">
        <v>83.27183271832719</v>
      </c>
      <c r="AB31" s="24">
        <v>581.8</v>
      </c>
      <c r="AC31" s="22">
        <v>1.6994582757083752</v>
      </c>
      <c r="AD31" s="22">
        <v>-0.805220731690083</v>
      </c>
      <c r="AE31" s="22">
        <v>3.4024000000000054</v>
      </c>
      <c r="AF31">
        <v>73.6</v>
      </c>
      <c r="AG31">
        <v>95.4</v>
      </c>
      <c r="AH31">
        <v>-21.8</v>
      </c>
      <c r="AI31">
        <v>28</v>
      </c>
    </row>
    <row r="32" spans="1:35" ht="12.75">
      <c r="A32">
        <v>1892</v>
      </c>
      <c r="B32" s="22">
        <v>3.548</v>
      </c>
      <c r="C32" s="22">
        <v>4.258953200317376</v>
      </c>
      <c r="D32" s="22">
        <v>109.3733969054104</v>
      </c>
      <c r="E32" s="22">
        <v>88.07946122471104</v>
      </c>
      <c r="F32" s="22">
        <v>1.2417582417582416</v>
      </c>
      <c r="G32" s="22">
        <v>3.7733517255213975</v>
      </c>
      <c r="H32" s="22">
        <v>105.58592103503523</v>
      </c>
      <c r="I32" s="22">
        <v>0.4180397079139187</v>
      </c>
      <c r="J32" s="8">
        <v>138.6996101170323</v>
      </c>
      <c r="K32" s="22">
        <v>0.6859290212349455</v>
      </c>
      <c r="L32" s="22" t="s">
        <v>5</v>
      </c>
      <c r="M32" s="22">
        <v>0.2048167731617279</v>
      </c>
      <c r="N32" s="22">
        <v>1.9719809146381322</v>
      </c>
      <c r="O32" s="22">
        <v>1.4675065976700659</v>
      </c>
      <c r="P32" s="22">
        <v>1.3437628953552994</v>
      </c>
      <c r="Q32" s="22">
        <v>89.85978789662951</v>
      </c>
      <c r="R32" s="22">
        <v>131.23984881048202</v>
      </c>
      <c r="S32" s="11">
        <v>1.0414432250155647E-12</v>
      </c>
      <c r="T32" s="22">
        <v>-13.124968913351509</v>
      </c>
      <c r="U32" s="22">
        <v>1800.9073650032215</v>
      </c>
      <c r="V32" s="22">
        <v>3793.8932858374274</v>
      </c>
      <c r="W32" s="22">
        <v>4.678316780501667</v>
      </c>
      <c r="X32" s="22">
        <v>23.414968913351508</v>
      </c>
      <c r="Y32" s="22" t="s">
        <v>5</v>
      </c>
      <c r="Z32" s="22">
        <v>94.95091164095373</v>
      </c>
      <c r="AA32" s="22">
        <v>94.95091164095373</v>
      </c>
      <c r="AB32" s="24">
        <v>612.2</v>
      </c>
      <c r="AC32" s="22">
        <v>1.1271801187439</v>
      </c>
      <c r="AD32" s="22">
        <v>7.118045839445677</v>
      </c>
      <c r="AE32" s="22">
        <v>3.5280999999999896</v>
      </c>
      <c r="AF32">
        <v>93.5</v>
      </c>
      <c r="AG32">
        <v>55.2</v>
      </c>
      <c r="AH32">
        <v>38.3</v>
      </c>
      <c r="AI32">
        <v>40</v>
      </c>
    </row>
    <row r="33" spans="1:35" ht="12.75">
      <c r="A33">
        <v>1893</v>
      </c>
      <c r="B33" s="22">
        <v>3.668</v>
      </c>
      <c r="C33" s="22">
        <v>4.736489021995726</v>
      </c>
      <c r="D33" s="22">
        <v>90.81335922480173</v>
      </c>
      <c r="E33" s="22">
        <v>92.7455583572443</v>
      </c>
      <c r="F33" s="22">
        <v>0.9791666666666669</v>
      </c>
      <c r="G33" s="22">
        <v>4.067676491287116</v>
      </c>
      <c r="H33" s="22">
        <v>80.70325126540799</v>
      </c>
      <c r="I33" s="22">
        <v>0.4198049649315836</v>
      </c>
      <c r="J33" s="8">
        <v>88.52551138188143</v>
      </c>
      <c r="K33" s="22">
        <v>0.6730921323864215</v>
      </c>
      <c r="L33" s="22" t="s">
        <v>5</v>
      </c>
      <c r="M33" s="22">
        <v>0.23296860523846122</v>
      </c>
      <c r="N33" s="22">
        <v>2.073354957588369</v>
      </c>
      <c r="O33" s="22">
        <v>1.9552481931583492</v>
      </c>
      <c r="P33" s="22">
        <v>1.060404998630501</v>
      </c>
      <c r="Q33" s="22">
        <v>527.0230187479361</v>
      </c>
      <c r="R33" s="22">
        <v>123.14669391946441</v>
      </c>
      <c r="S33" s="11">
        <v>9.479616452105211E-13</v>
      </c>
      <c r="T33" s="22">
        <v>-9.404870371020735</v>
      </c>
      <c r="U33" s="22">
        <v>1956.4239075166893</v>
      </c>
      <c r="V33" s="22">
        <v>4469.955405858859</v>
      </c>
      <c r="W33" s="22">
        <v>4.916390728733333</v>
      </c>
      <c r="X33" s="22">
        <v>18.554870371020733</v>
      </c>
      <c r="Y33" s="22" t="s">
        <v>5</v>
      </c>
      <c r="Z33" s="22">
        <v>104.31432973805855</v>
      </c>
      <c r="AA33" s="22">
        <v>104.31432973805855</v>
      </c>
      <c r="AB33" s="24">
        <v>608</v>
      </c>
      <c r="AC33" s="22">
        <v>4.118014264660493</v>
      </c>
      <c r="AD33" s="22">
        <v>4.515686216426703</v>
      </c>
      <c r="AE33" s="22">
        <v>4.645920263860637</v>
      </c>
      <c r="AF33">
        <v>110.2</v>
      </c>
      <c r="AG33">
        <v>62.1</v>
      </c>
      <c r="AH33">
        <v>48.1</v>
      </c>
      <c r="AI33">
        <v>52</v>
      </c>
    </row>
    <row r="34" spans="1:35" ht="12.75">
      <c r="A34">
        <v>1894</v>
      </c>
      <c r="B34" s="22">
        <v>3.793</v>
      </c>
      <c r="C34" s="22">
        <v>6.4578390768828005</v>
      </c>
      <c r="D34" s="22">
        <v>98.78666728650458</v>
      </c>
      <c r="E34" s="22">
        <v>90.07019664357772</v>
      </c>
      <c r="F34" s="22">
        <v>1.096774193548387</v>
      </c>
      <c r="G34" s="22">
        <v>4.19117741948998</v>
      </c>
      <c r="H34" s="22">
        <v>68.31413766471265</v>
      </c>
      <c r="I34" s="22">
        <v>0.36212848049901764</v>
      </c>
      <c r="J34" s="8">
        <v>109.95937874186686</v>
      </c>
      <c r="K34" s="22">
        <v>0.9813463711832142</v>
      </c>
      <c r="L34" s="22" t="s">
        <v>5</v>
      </c>
      <c r="M34" s="22">
        <v>0.2585660283484029</v>
      </c>
      <c r="N34" s="22">
        <v>2.0230232898447853</v>
      </c>
      <c r="O34" s="22">
        <v>1.521032674180828</v>
      </c>
      <c r="P34" s="22">
        <v>1.330032762730959</v>
      </c>
      <c r="Q34" s="22">
        <v>516.9981822495903</v>
      </c>
      <c r="R34" s="22">
        <v>136.5920762697894</v>
      </c>
      <c r="S34" s="11">
        <v>1.1349248048206084E-12</v>
      </c>
      <c r="T34" s="22">
        <v>18.0007633663557</v>
      </c>
      <c r="U34" s="22">
        <v>1519.9781118207657</v>
      </c>
      <c r="V34" s="22">
        <v>3763.3879597272385</v>
      </c>
      <c r="W34" s="22">
        <v>4.9035813127925</v>
      </c>
      <c r="X34" s="22">
        <v>-9.270763366355698</v>
      </c>
      <c r="Y34" s="22" t="s">
        <v>5</v>
      </c>
      <c r="Z34" s="22">
        <v>87.12998712998713</v>
      </c>
      <c r="AA34" s="22">
        <v>87.12998712998713</v>
      </c>
      <c r="AB34" s="24">
        <v>618</v>
      </c>
      <c r="AC34" s="22">
        <v>3.690060910280211</v>
      </c>
      <c r="AD34" s="22">
        <v>7.052462181643547</v>
      </c>
      <c r="AE34" s="22">
        <v>8.396774662983741</v>
      </c>
      <c r="AF34">
        <v>107.1</v>
      </c>
      <c r="AG34">
        <v>65.5</v>
      </c>
      <c r="AH34">
        <v>41.6</v>
      </c>
      <c r="AI34">
        <v>55</v>
      </c>
    </row>
    <row r="35" spans="1:35" ht="12.75">
      <c r="A35">
        <v>1895</v>
      </c>
      <c r="B35" s="22">
        <v>3.906</v>
      </c>
      <c r="C35" s="22">
        <v>5.413923559725477</v>
      </c>
      <c r="D35" s="22">
        <v>116.53246011676552</v>
      </c>
      <c r="E35" s="22">
        <v>92.25486425910603</v>
      </c>
      <c r="F35" s="22">
        <v>1.2631578947368423</v>
      </c>
      <c r="G35" s="22">
        <v>4.405375976895318</v>
      </c>
      <c r="H35" s="22">
        <v>98.64453745069031</v>
      </c>
      <c r="I35" s="22">
        <v>0.4777024344347694</v>
      </c>
      <c r="J35" s="8">
        <v>65.7852698684794</v>
      </c>
      <c r="K35" s="22">
        <v>1.0196881312965687</v>
      </c>
      <c r="L35" s="22" t="s">
        <v>5</v>
      </c>
      <c r="M35" s="22">
        <v>0.28792077806196475</v>
      </c>
      <c r="N35" s="22">
        <v>2.127614929690354</v>
      </c>
      <c r="O35" s="22">
        <v>1.4880791200673098</v>
      </c>
      <c r="P35" s="22">
        <v>1.4297727190702845</v>
      </c>
      <c r="Q35" s="22">
        <v>295.1029277716504</v>
      </c>
      <c r="R35" s="22">
        <v>160.13866226447058</v>
      </c>
      <c r="S35" s="11">
        <v>1.250316129892459E-12</v>
      </c>
      <c r="T35" s="22">
        <v>9.683002577409638</v>
      </c>
      <c r="U35" s="22">
        <v>1325.5001141683235</v>
      </c>
      <c r="V35" s="22">
        <v>3553.5450113659417</v>
      </c>
      <c r="W35" s="22">
        <v>4.7019175849825</v>
      </c>
      <c r="X35" s="22">
        <v>-0.7430025774096389</v>
      </c>
      <c r="Y35" s="22" t="s">
        <v>5</v>
      </c>
      <c r="Z35" s="22">
        <v>79.08878504672899</v>
      </c>
      <c r="AA35" s="22">
        <v>79.08878504672899</v>
      </c>
      <c r="AB35" s="24">
        <v>654.4</v>
      </c>
      <c r="AC35" s="22">
        <v>2.1878700280109746</v>
      </c>
      <c r="AD35" s="22">
        <v>3.341780798428951</v>
      </c>
      <c r="AE35" s="22">
        <v>5.818051354341791</v>
      </c>
      <c r="AF35">
        <v>100.6</v>
      </c>
      <c r="AG35">
        <v>50.7</v>
      </c>
      <c r="AH35">
        <v>49.9</v>
      </c>
      <c r="AI35">
        <v>61</v>
      </c>
    </row>
    <row r="36" spans="1:35" ht="12.75">
      <c r="A36">
        <v>1896</v>
      </c>
      <c r="B36" s="22">
        <v>4.013</v>
      </c>
      <c r="C36" s="22">
        <v>5.491661949301023</v>
      </c>
      <c r="D36" s="22">
        <v>113.24502157462848</v>
      </c>
      <c r="E36" s="22">
        <v>108.40549073810588</v>
      </c>
      <c r="F36" s="22">
        <v>1.0446428571428572</v>
      </c>
      <c r="G36" s="22">
        <v>5.307482299633095</v>
      </c>
      <c r="H36" s="22">
        <v>96.89405655665338</v>
      </c>
      <c r="I36" s="22">
        <v>0.5874721140747203</v>
      </c>
      <c r="J36" s="8">
        <v>131.18329311291032</v>
      </c>
      <c r="K36" s="22">
        <v>1.2396043060436506</v>
      </c>
      <c r="L36" s="22" t="s">
        <v>5</v>
      </c>
      <c r="M36" s="22">
        <v>0.3331165535547456</v>
      </c>
      <c r="N36" s="22">
        <v>2.2406980569452464</v>
      </c>
      <c r="O36" s="22">
        <v>1.372520165198376</v>
      </c>
      <c r="P36" s="22">
        <v>1.632542904476299</v>
      </c>
      <c r="Q36" s="22">
        <v>635.7186963715711</v>
      </c>
      <c r="R36" s="22">
        <v>191.44490190982532</v>
      </c>
      <c r="S36" s="11">
        <v>1.2824504229504428E-12</v>
      </c>
      <c r="T36" s="22">
        <v>2.5376217493374043</v>
      </c>
      <c r="U36" s="22">
        <v>1291.5100453965078</v>
      </c>
      <c r="V36" s="22">
        <v>3484.2540623067916</v>
      </c>
      <c r="W36" s="22">
        <v>3.8387513207741644</v>
      </c>
      <c r="X36" s="22">
        <v>5.742378250662595</v>
      </c>
      <c r="Y36" s="22" t="s">
        <v>5</v>
      </c>
      <c r="Z36" s="22">
        <v>77.10706150341686</v>
      </c>
      <c r="AA36" s="22">
        <v>77.10706150341686</v>
      </c>
      <c r="AB36" s="24">
        <v>665.5</v>
      </c>
      <c r="AC36" s="22">
        <v>1.7136750815263433</v>
      </c>
      <c r="AD36" s="22">
        <v>4.097548640326064</v>
      </c>
      <c r="AE36" s="22">
        <v>3.3420000000000005</v>
      </c>
      <c r="AF36">
        <v>164.2</v>
      </c>
      <c r="AG36">
        <v>66.6</v>
      </c>
      <c r="AH36">
        <v>97.6</v>
      </c>
      <c r="AI36">
        <v>103</v>
      </c>
    </row>
    <row r="37" spans="1:35" ht="12.75">
      <c r="A37">
        <v>1897</v>
      </c>
      <c r="B37" s="22">
        <v>4.152</v>
      </c>
      <c r="C37" s="22">
        <v>4.2922696529926085</v>
      </c>
      <c r="D37" s="22">
        <v>97.56813830331905</v>
      </c>
      <c r="E37" s="22">
        <v>94.67007478935906</v>
      </c>
      <c r="F37" s="22">
        <v>1.0306122448979593</v>
      </c>
      <c r="G37" s="22">
        <v>4.575855961965057</v>
      </c>
      <c r="H37" s="22">
        <v>105.44480450854486</v>
      </c>
      <c r="I37" s="22">
        <v>0.5688009831142761</v>
      </c>
      <c r="J37" s="8">
        <v>113.70587318898663</v>
      </c>
      <c r="K37" s="22">
        <v>1.186905499191815</v>
      </c>
      <c r="L37" s="22" t="s">
        <v>5</v>
      </c>
      <c r="M37" s="22">
        <v>0.2947484343359348</v>
      </c>
      <c r="N37" s="22">
        <v>2.4995455472460804</v>
      </c>
      <c r="O37" s="22">
        <v>1.8494374561062341</v>
      </c>
      <c r="P37" s="22">
        <v>1.3515166674025139</v>
      </c>
      <c r="Q37" s="22">
        <v>561.6455895692596</v>
      </c>
      <c r="R37" s="22">
        <v>172.68505128992194</v>
      </c>
      <c r="S37" s="11">
        <v>1.145149352611785E-12</v>
      </c>
      <c r="T37" s="22">
        <v>-11.323757328471018</v>
      </c>
      <c r="U37" s="22">
        <v>1439.3974450236324</v>
      </c>
      <c r="V37" s="22">
        <v>3971.3151893970153</v>
      </c>
      <c r="W37" s="22">
        <v>3.289925661121666</v>
      </c>
      <c r="X37" s="22">
        <v>19.06375732847102</v>
      </c>
      <c r="Y37" s="22" t="s">
        <v>5</v>
      </c>
      <c r="Z37" s="22">
        <v>86.35204081632652</v>
      </c>
      <c r="AA37" s="22">
        <v>86.35204081632652</v>
      </c>
      <c r="AB37" s="24">
        <v>694.3</v>
      </c>
      <c r="AC37" s="22">
        <v>-0.21171453042530142</v>
      </c>
      <c r="AD37" s="22">
        <v>0.4927918432646934</v>
      </c>
      <c r="AE37" s="22">
        <v>4.349003587683353</v>
      </c>
      <c r="AF37">
        <v>130.6</v>
      </c>
      <c r="AG37">
        <v>78.9</v>
      </c>
      <c r="AH37">
        <v>51.7</v>
      </c>
      <c r="AI37">
        <v>73</v>
      </c>
    </row>
    <row r="38" spans="1:35" ht="12.75">
      <c r="A38">
        <v>1898</v>
      </c>
      <c r="B38" s="22">
        <v>4.296</v>
      </c>
      <c r="C38" s="22">
        <v>5.386159849162783</v>
      </c>
      <c r="D38" s="22">
        <v>129.0071647113417</v>
      </c>
      <c r="E38" s="22">
        <v>103.01318376204149</v>
      </c>
      <c r="F38" s="22">
        <v>1.252336448598131</v>
      </c>
      <c r="G38" s="22">
        <v>4.80099805663326</v>
      </c>
      <c r="H38" s="22">
        <v>107.13166461557906</v>
      </c>
      <c r="I38" s="22">
        <v>0.6551809274815728</v>
      </c>
      <c r="J38" s="8">
        <v>75.47576671364477</v>
      </c>
      <c r="K38" s="22">
        <v>1.3752361711142393</v>
      </c>
      <c r="L38" s="22" t="s">
        <v>5</v>
      </c>
      <c r="M38" s="22">
        <v>0.30263554503104745</v>
      </c>
      <c r="N38" s="22">
        <v>3.4880170881859898</v>
      </c>
      <c r="O38" s="22">
        <v>2.038609247087395</v>
      </c>
      <c r="P38" s="22">
        <v>1.7109787435573516</v>
      </c>
      <c r="Q38" s="22">
        <v>487.56536567145827</v>
      </c>
      <c r="R38" s="22">
        <v>161.1088690455363</v>
      </c>
      <c r="S38" s="11">
        <v>9.494222948949748E-13</v>
      </c>
      <c r="T38" s="22">
        <v>-18.743665746072224</v>
      </c>
      <c r="U38" s="22">
        <v>1667.9069774641994</v>
      </c>
      <c r="V38" s="22">
        <v>4819.417058479939</v>
      </c>
      <c r="W38" s="22">
        <v>3.070390848415833</v>
      </c>
      <c r="X38" s="22">
        <v>26.523665746072226</v>
      </c>
      <c r="Y38" s="22" t="s">
        <v>5</v>
      </c>
      <c r="Z38" s="22">
        <v>121.07692307692308</v>
      </c>
      <c r="AA38" s="22">
        <v>121.07692307692308</v>
      </c>
      <c r="AB38" s="24">
        <v>719.6</v>
      </c>
      <c r="AC38" s="22">
        <v>0.853720939121394</v>
      </c>
      <c r="AD38" s="22">
        <v>-1.202121282019708</v>
      </c>
      <c r="AE38" s="22">
        <v>3.1158999999999937</v>
      </c>
      <c r="AF38">
        <v>128.1</v>
      </c>
      <c r="AG38">
        <v>77.1</v>
      </c>
      <c r="AH38">
        <v>51</v>
      </c>
      <c r="AI38">
        <v>67</v>
      </c>
    </row>
    <row r="39" spans="1:35" ht="12.75">
      <c r="A39">
        <v>1899</v>
      </c>
      <c r="B39" s="22">
        <v>4.418</v>
      </c>
      <c r="C39" s="22">
        <v>6.9909023196865405</v>
      </c>
      <c r="D39" s="22">
        <v>178.85179083814788</v>
      </c>
      <c r="E39" s="22">
        <v>113.1116731246665</v>
      </c>
      <c r="F39" s="22">
        <v>1.5811965811965811</v>
      </c>
      <c r="G39" s="22">
        <v>5.326647865396633</v>
      </c>
      <c r="H39" s="22">
        <v>115.6248441481366</v>
      </c>
      <c r="I39" s="22">
        <v>0.540163032782486</v>
      </c>
      <c r="J39" s="8">
        <v>71.11807578760508</v>
      </c>
      <c r="K39" s="22">
        <v>1.770646128935221</v>
      </c>
      <c r="L39" s="22" t="s">
        <v>5</v>
      </c>
      <c r="M39" s="22">
        <v>0.3542666851412748</v>
      </c>
      <c r="N39" s="22">
        <v>3.0555738432651998</v>
      </c>
      <c r="O39" s="22">
        <v>2.5448943006212423</v>
      </c>
      <c r="P39" s="22">
        <v>1.2006682723597966</v>
      </c>
      <c r="Q39" s="22">
        <v>-152.8250130270347</v>
      </c>
      <c r="R39" s="22">
        <v>175.87987073971516</v>
      </c>
      <c r="S39" s="11">
        <v>9.09984753414722E-13</v>
      </c>
      <c r="T39" s="22">
        <v>-4.24258441022296</v>
      </c>
      <c r="U39" s="22">
        <v>1740.1918705485227</v>
      </c>
      <c r="V39" s="22">
        <v>5261.180380410587</v>
      </c>
      <c r="W39" s="22">
        <v>2.6454274791283328</v>
      </c>
      <c r="X39" s="22">
        <v>12.112584410222961</v>
      </c>
      <c r="Y39" s="22">
        <v>100</v>
      </c>
      <c r="Z39" s="22">
        <v>126.32423756019261</v>
      </c>
      <c r="AA39" s="22">
        <v>126.32423756019261</v>
      </c>
      <c r="AB39" s="24">
        <v>764.2</v>
      </c>
      <c r="AC39" s="22">
        <v>4.295206039376479</v>
      </c>
      <c r="AD39" s="22">
        <v>4.5178782206859704</v>
      </c>
      <c r="AE39" s="22">
        <v>2.985100000000007</v>
      </c>
      <c r="AF39">
        <v>145.7</v>
      </c>
      <c r="AG39">
        <v>94.7</v>
      </c>
      <c r="AH39">
        <v>51</v>
      </c>
      <c r="AI39">
        <v>84</v>
      </c>
    </row>
    <row r="40" spans="1:35" ht="12.75">
      <c r="A40">
        <v>1900</v>
      </c>
      <c r="B40" s="22">
        <v>4.542</v>
      </c>
      <c r="C40" s="22">
        <v>5.552742112538951</v>
      </c>
      <c r="D40" s="22">
        <v>149</v>
      </c>
      <c r="E40" s="22">
        <v>109.22243293452647</v>
      </c>
      <c r="F40" s="22">
        <v>1.3641886194690265</v>
      </c>
      <c r="G40" s="22">
        <v>4.743409299537708</v>
      </c>
      <c r="H40" s="22">
        <v>111.84126209955261</v>
      </c>
      <c r="I40" s="22">
        <v>0.702305432920162</v>
      </c>
      <c r="J40" s="8">
        <v>81.97031250491594</v>
      </c>
      <c r="K40" s="22">
        <v>1.689064322174207</v>
      </c>
      <c r="L40" s="22">
        <v>1.5184769816884154</v>
      </c>
      <c r="M40" s="22">
        <v>0.36949846952305665</v>
      </c>
      <c r="N40" s="22">
        <v>2.4418669919542495</v>
      </c>
      <c r="O40" s="22">
        <v>2.0363181281268257</v>
      </c>
      <c r="P40" s="22">
        <v>1.1991579106553854</v>
      </c>
      <c r="Q40" s="22">
        <v>360.0438679735325</v>
      </c>
      <c r="R40" s="22">
        <v>188.938771436842</v>
      </c>
      <c r="S40" s="11">
        <v>1.0414432250155647E-12</v>
      </c>
      <c r="T40" s="22">
        <v>13.493490162684196</v>
      </c>
      <c r="U40" s="22">
        <v>1615.2665420432725</v>
      </c>
      <c r="V40" s="22">
        <v>4780.721073760116</v>
      </c>
      <c r="W40" s="22">
        <v>2.5855938737433344</v>
      </c>
      <c r="X40" s="22">
        <v>-5.603490162684197</v>
      </c>
      <c r="Y40" s="22">
        <v>117.50291715285881</v>
      </c>
      <c r="Z40" s="22">
        <v>110.37868162692848</v>
      </c>
      <c r="AA40" s="22">
        <v>110.37868162692848</v>
      </c>
      <c r="AB40" s="24">
        <v>776.43</v>
      </c>
      <c r="AC40" s="22">
        <v>-0.2780875174175277</v>
      </c>
      <c r="AD40" s="22">
        <v>-4.789944378648584</v>
      </c>
      <c r="AE40" s="22">
        <v>1.6794672886608408</v>
      </c>
      <c r="AF40">
        <v>133.5</v>
      </c>
      <c r="AG40">
        <v>80.9</v>
      </c>
      <c r="AH40">
        <v>52.6</v>
      </c>
      <c r="AI40">
        <v>85</v>
      </c>
    </row>
    <row r="41" spans="1:35" ht="12.75">
      <c r="A41">
        <v>1901</v>
      </c>
      <c r="B41" s="22">
        <v>4.674</v>
      </c>
      <c r="C41" s="22">
        <v>7.02445742889956</v>
      </c>
      <c r="D41" s="22">
        <v>162</v>
      </c>
      <c r="E41" s="22">
        <v>110.32784791015833</v>
      </c>
      <c r="F41" s="22">
        <v>1.4683509473684206</v>
      </c>
      <c r="G41" s="22">
        <v>4.964599967488921</v>
      </c>
      <c r="H41" s="22">
        <v>99.59691430043613</v>
      </c>
      <c r="I41" s="22">
        <v>0.6713683197347621</v>
      </c>
      <c r="J41" s="8">
        <v>80.71526019324068</v>
      </c>
      <c r="K41" s="22">
        <v>1.8397288597121464</v>
      </c>
      <c r="L41" s="22">
        <v>1.8732909967509985</v>
      </c>
      <c r="M41" s="22">
        <v>0.3803660715678524</v>
      </c>
      <c r="N41" s="22">
        <v>2.3316808510764493</v>
      </c>
      <c r="O41" s="22">
        <v>1.926921100668276</v>
      </c>
      <c r="P41" s="22">
        <v>1.2100551757245268</v>
      </c>
      <c r="Q41" s="22">
        <v>166.40728512414407</v>
      </c>
      <c r="R41" s="22">
        <v>199.67961859709513</v>
      </c>
      <c r="S41" s="11">
        <v>1.107172460815986E-12</v>
      </c>
      <c r="T41" s="22">
        <v>6.120196522807575</v>
      </c>
      <c r="U41" s="22">
        <v>1474.3682730597839</v>
      </c>
      <c r="V41" s="22">
        <v>4410.067101297707</v>
      </c>
      <c r="W41" s="22">
        <v>2.2730203243358327</v>
      </c>
      <c r="X41" s="22">
        <v>1.8898034771924248</v>
      </c>
      <c r="Y41" s="22">
        <v>112.60210035005834</v>
      </c>
      <c r="Z41" s="22">
        <v>103.82585751978893</v>
      </c>
      <c r="AA41" s="22">
        <v>103.82585751978893</v>
      </c>
      <c r="AB41" s="24">
        <v>806</v>
      </c>
      <c r="AC41" s="22">
        <v>3.470450600826263</v>
      </c>
      <c r="AD41" s="22">
        <v>6.720668845690907</v>
      </c>
      <c r="AE41" s="22">
        <v>1.6616890605856138</v>
      </c>
      <c r="AF41">
        <v>160.6</v>
      </c>
      <c r="AG41">
        <v>112.7</v>
      </c>
      <c r="AH41">
        <v>47.9</v>
      </c>
      <c r="AI41">
        <v>90</v>
      </c>
    </row>
    <row r="42" spans="1:35" ht="12.75">
      <c r="A42">
        <v>1902</v>
      </c>
      <c r="B42" s="22">
        <v>4.806</v>
      </c>
      <c r="C42" s="22">
        <v>6.6127749012149035</v>
      </c>
      <c r="D42" s="22">
        <v>173</v>
      </c>
      <c r="E42" s="22">
        <v>99.64977457866529</v>
      </c>
      <c r="F42" s="22">
        <v>1.736080194174757</v>
      </c>
      <c r="G42" s="22">
        <v>4.480089643451183</v>
      </c>
      <c r="H42" s="22">
        <v>112.88007448247426</v>
      </c>
      <c r="I42" s="22">
        <v>0.7619956770397686</v>
      </c>
      <c r="J42" s="8">
        <v>83.04807118148463</v>
      </c>
      <c r="K42" s="22">
        <v>1.9471794797742605</v>
      </c>
      <c r="L42" s="22">
        <v>1.7145375224500665</v>
      </c>
      <c r="M42" s="22">
        <v>0.3803660715678524</v>
      </c>
      <c r="N42" s="22">
        <v>2.879459198936547</v>
      </c>
      <c r="O42" s="22">
        <v>1.926921100668276</v>
      </c>
      <c r="P42" s="22">
        <v>1.494331655789083</v>
      </c>
      <c r="Q42" s="22">
        <v>71.49374248625898</v>
      </c>
      <c r="R42" s="22">
        <v>200.99548707186335</v>
      </c>
      <c r="S42" s="11">
        <v>1.107172460815986E-12</v>
      </c>
      <c r="T42" s="22">
        <v>0</v>
      </c>
      <c r="U42" s="22">
        <v>1485.1695058294526</v>
      </c>
      <c r="V42" s="22">
        <v>4650.0389931108575</v>
      </c>
      <c r="W42" s="22">
        <v>2.2620324061583337</v>
      </c>
      <c r="X42" s="22">
        <v>7.8</v>
      </c>
      <c r="Y42" s="22">
        <v>112.71878646441074</v>
      </c>
      <c r="Z42" s="22">
        <v>103.82585751978893</v>
      </c>
      <c r="AA42" s="22">
        <v>103.82585751978893</v>
      </c>
      <c r="AB42" s="24">
        <v>816.1</v>
      </c>
      <c r="AC42" s="22">
        <v>2.97</v>
      </c>
      <c r="AD42" s="22">
        <v>2.97</v>
      </c>
      <c r="AE42" s="22">
        <v>1.7617900707408651</v>
      </c>
      <c r="AF42">
        <v>135.2</v>
      </c>
      <c r="AG42">
        <v>121.4</v>
      </c>
      <c r="AH42">
        <v>13.8</v>
      </c>
      <c r="AI42">
        <v>58</v>
      </c>
    </row>
    <row r="43" spans="1:35" ht="12.75">
      <c r="A43">
        <v>1903</v>
      </c>
      <c r="B43" s="22">
        <v>4.924</v>
      </c>
      <c r="C43" s="22">
        <v>7.9452739038657265</v>
      </c>
      <c r="D43" s="22">
        <v>213</v>
      </c>
      <c r="E43" s="22">
        <v>126.47180354584455</v>
      </c>
      <c r="F43" s="22">
        <v>1.6841698625954202</v>
      </c>
      <c r="G43" s="22">
        <v>5.680881276627518</v>
      </c>
      <c r="H43" s="22">
        <v>115.5679132496832</v>
      </c>
      <c r="I43" s="22">
        <v>0.8011645811329373</v>
      </c>
      <c r="J43" s="8">
        <v>83.51463337913343</v>
      </c>
      <c r="K43" s="22">
        <v>2.1461083304297963</v>
      </c>
      <c r="L43" s="22">
        <v>2.1233277187749664</v>
      </c>
      <c r="M43" s="22">
        <v>0.4455716838366271</v>
      </c>
      <c r="N43" s="22">
        <v>2.6064537936793784</v>
      </c>
      <c r="O43" s="22">
        <v>2.209096964631591</v>
      </c>
      <c r="P43" s="22">
        <v>1.179872968642666</v>
      </c>
      <c r="Q43" s="22">
        <v>349.3115672426032</v>
      </c>
      <c r="R43" s="22">
        <v>197.86008670192464</v>
      </c>
      <c r="S43" s="11">
        <v>1.0969479130248092E-12</v>
      </c>
      <c r="T43" s="22">
        <v>-0.9277733878239047</v>
      </c>
      <c r="U43" s="22">
        <v>1853.3247066571432</v>
      </c>
      <c r="V43" s="22">
        <v>6034.4823640901095</v>
      </c>
      <c r="W43" s="22">
        <v>2.1642653470025004</v>
      </c>
      <c r="X43" s="22">
        <v>8.627773387823904</v>
      </c>
      <c r="Y43" s="22">
        <v>146.55775962660442</v>
      </c>
      <c r="Z43" s="22">
        <v>104.79360852197073</v>
      </c>
      <c r="AA43" s="22">
        <v>104.79360852197073</v>
      </c>
      <c r="AB43" s="24">
        <v>842.8</v>
      </c>
      <c r="AC43" s="22">
        <v>2.3027321374305934</v>
      </c>
      <c r="AD43" s="22">
        <v>3.4</v>
      </c>
      <c r="AE43" s="22">
        <v>0.6625172514400424</v>
      </c>
      <c r="AF43">
        <v>155.2</v>
      </c>
      <c r="AG43">
        <v>119.4</v>
      </c>
      <c r="AH43">
        <v>35.8</v>
      </c>
      <c r="AI43">
        <v>75</v>
      </c>
    </row>
    <row r="44" spans="1:35" ht="12.75">
      <c r="A44">
        <v>1904</v>
      </c>
      <c r="B44" s="22">
        <v>5.04</v>
      </c>
      <c r="C44" s="22">
        <v>9.689455434201205</v>
      </c>
      <c r="D44" s="22">
        <v>255</v>
      </c>
      <c r="E44" s="22">
        <v>180.76330446920352</v>
      </c>
      <c r="F44" s="22">
        <v>1.4106845454545456</v>
      </c>
      <c r="G44" s="22">
        <v>8.030072412832375</v>
      </c>
      <c r="H44" s="22">
        <v>112.20043506841073</v>
      </c>
      <c r="I44" s="22">
        <v>1.1889376624676204</v>
      </c>
      <c r="J44" s="8">
        <v>69.98432964731852</v>
      </c>
      <c r="K44" s="22">
        <v>2.353749393522801</v>
      </c>
      <c r="L44" s="22">
        <v>2.228105011813582</v>
      </c>
      <c r="M44" s="22">
        <v>0.47817448997101447</v>
      </c>
      <c r="N44" s="22">
        <v>2.9723796019626216</v>
      </c>
      <c r="O44" s="22">
        <v>2.5359494453023697</v>
      </c>
      <c r="P44" s="22">
        <v>1.1720973410841062</v>
      </c>
      <c r="Q44" s="22">
        <v>600.2430259726398</v>
      </c>
      <c r="R44" s="22">
        <v>189.27447152911802</v>
      </c>
      <c r="S44" s="11">
        <v>1.053128422491195E-12</v>
      </c>
      <c r="T44" s="22">
        <v>-4.076651447918422</v>
      </c>
      <c r="U44" s="22">
        <v>2413.995625859007</v>
      </c>
      <c r="V44" s="22">
        <v>7465.525981678984</v>
      </c>
      <c r="W44" s="22">
        <v>2.0628918038525</v>
      </c>
      <c r="X44" s="22">
        <v>10.526651447918422</v>
      </c>
      <c r="Y44" s="22">
        <v>160.67677946324386</v>
      </c>
      <c r="Z44" s="22">
        <v>111.37309292649098</v>
      </c>
      <c r="AA44" s="22">
        <v>111.37309292649098</v>
      </c>
      <c r="AB44" s="24">
        <v>846.9</v>
      </c>
      <c r="AC44" s="22">
        <v>3.07761553359412</v>
      </c>
      <c r="AD44" s="22">
        <v>1.48238089532849</v>
      </c>
      <c r="AE44" s="22">
        <v>1.9034365015659027</v>
      </c>
      <c r="AF44">
        <v>200</v>
      </c>
      <c r="AG44">
        <v>105.4</v>
      </c>
      <c r="AH44">
        <v>94.6</v>
      </c>
      <c r="AI44">
        <v>126</v>
      </c>
    </row>
    <row r="45" spans="1:35" ht="12.75">
      <c r="A45">
        <v>1905</v>
      </c>
      <c r="B45" s="22">
        <v>5.197</v>
      </c>
      <c r="C45" s="22">
        <v>10.516798098533657</v>
      </c>
      <c r="D45" s="22">
        <v>312</v>
      </c>
      <c r="E45" s="22">
        <v>197.91389104502397</v>
      </c>
      <c r="F45" s="22">
        <v>1.5764431609756098</v>
      </c>
      <c r="G45" s="22">
        <v>8.784096230626792</v>
      </c>
      <c r="H45" s="22">
        <v>126.36779443520695</v>
      </c>
      <c r="I45" s="22">
        <v>2.033790231452487</v>
      </c>
      <c r="J45" s="8">
        <v>82.58150898383585</v>
      </c>
      <c r="K45" s="22">
        <v>2.7487030240213834</v>
      </c>
      <c r="L45" s="22">
        <v>2.3011316099920105</v>
      </c>
      <c r="M45" s="22">
        <v>0.5759829083741765</v>
      </c>
      <c r="N45" s="22">
        <v>2.7125113113612174</v>
      </c>
      <c r="O45" s="22">
        <v>2.3878702409790695</v>
      </c>
      <c r="P45" s="22">
        <v>1.1359542343678772</v>
      </c>
      <c r="Q45" s="22">
        <v>388.5085872051846</v>
      </c>
      <c r="R45" s="22">
        <v>215.55846142456917</v>
      </c>
      <c r="S45" s="11">
        <v>1.2167211871500216E-12</v>
      </c>
      <c r="T45" s="22">
        <v>14.439450488189465</v>
      </c>
      <c r="U45" s="22">
        <v>2580.8614264283183</v>
      </c>
      <c r="V45" s="22">
        <v>8016.6580772551715</v>
      </c>
      <c r="W45" s="22">
        <v>2.0826553259424996</v>
      </c>
      <c r="X45" s="22">
        <v>-8.389450488189464</v>
      </c>
      <c r="Y45" s="22">
        <v>187.39789964994165</v>
      </c>
      <c r="Z45" s="22">
        <v>98.31932773109244</v>
      </c>
      <c r="AA45" s="22">
        <v>98.31932773109244</v>
      </c>
      <c r="AB45" s="24">
        <v>885.3</v>
      </c>
      <c r="AC45" s="22">
        <v>2.23238446640588</v>
      </c>
      <c r="AD45" s="22">
        <v>2.63</v>
      </c>
      <c r="AE45" s="22">
        <v>4.2429995197321935</v>
      </c>
      <c r="AF45">
        <v>276.6</v>
      </c>
      <c r="AG45">
        <v>139.5</v>
      </c>
      <c r="AH45">
        <v>137.1</v>
      </c>
      <c r="AI45">
        <v>177</v>
      </c>
    </row>
    <row r="46" spans="1:35" ht="12.75">
      <c r="A46">
        <v>1906</v>
      </c>
      <c r="B46" s="22">
        <v>5.407</v>
      </c>
      <c r="C46" s="22">
        <v>8.961552993947175</v>
      </c>
      <c r="D46" s="22">
        <v>282</v>
      </c>
      <c r="E46" s="22">
        <v>260.24497727193864</v>
      </c>
      <c r="F46" s="22">
        <v>1.0835944</v>
      </c>
      <c r="G46" s="22">
        <v>11.13372044851869</v>
      </c>
      <c r="H46" s="22">
        <v>129.2017296152291</v>
      </c>
      <c r="I46" s="22">
        <v>2.5110978993810655</v>
      </c>
      <c r="J46" s="8">
        <v>162.83020697942774</v>
      </c>
      <c r="K46" s="22">
        <v>2.8866463876146384</v>
      </c>
      <c r="L46" s="22">
        <v>2.3598703954833553</v>
      </c>
      <c r="M46" s="22">
        <v>0.6846589288221343</v>
      </c>
      <c r="N46" s="22">
        <v>2.9963696386169936</v>
      </c>
      <c r="O46" s="22">
        <v>2.5871770719711287</v>
      </c>
      <c r="P46" s="22">
        <v>1.158161793825</v>
      </c>
      <c r="Q46" s="22">
        <v>1404.0619353042548</v>
      </c>
      <c r="R46" s="22">
        <v>216.96439830195672</v>
      </c>
      <c r="S46" s="11">
        <v>1.250316129892459E-12</v>
      </c>
      <c r="T46" s="22">
        <v>2.7236733974898897</v>
      </c>
      <c r="U46" s="22">
        <v>2580.8595127342337</v>
      </c>
      <c r="V46" s="22">
        <v>8037.7341190554835</v>
      </c>
      <c r="W46" s="22">
        <v>1.9692042437491661</v>
      </c>
      <c r="X46" s="22">
        <v>3.20632660251011</v>
      </c>
      <c r="Y46" s="22">
        <v>175.0291715285881</v>
      </c>
      <c r="Z46" s="22">
        <v>95.67757009345796</v>
      </c>
      <c r="AA46" s="22">
        <v>95.67757009345796</v>
      </c>
      <c r="AB46" s="24">
        <v>944.4</v>
      </c>
      <c r="AC46" s="22">
        <v>4.139255491576233</v>
      </c>
      <c r="AD46" s="22">
        <v>0.5308680188729662</v>
      </c>
      <c r="AE46" s="22">
        <v>0.7970034953293181</v>
      </c>
      <c r="AF46">
        <v>366.3</v>
      </c>
      <c r="AG46">
        <v>174.5</v>
      </c>
      <c r="AH46">
        <v>191.8</v>
      </c>
      <c r="AI46">
        <v>253</v>
      </c>
    </row>
    <row r="47" spans="1:35" ht="12.75">
      <c r="A47">
        <v>1907</v>
      </c>
      <c r="B47" s="22">
        <v>5.673</v>
      </c>
      <c r="C47" s="22">
        <v>8.95558658050247</v>
      </c>
      <c r="D47" s="22">
        <v>286</v>
      </c>
      <c r="E47" s="22">
        <v>276.192407605914</v>
      </c>
      <c r="F47" s="22">
        <v>1.03551</v>
      </c>
      <c r="G47" s="22">
        <v>11.288994799202573</v>
      </c>
      <c r="H47" s="22">
        <v>125.2737487579479</v>
      </c>
      <c r="I47" s="22">
        <v>3.030898494798151</v>
      </c>
      <c r="J47" s="8">
        <v>297.2001199022793</v>
      </c>
      <c r="K47" s="22">
        <v>3.203190106176002</v>
      </c>
      <c r="L47" s="22">
        <v>2.032838238423435</v>
      </c>
      <c r="M47" s="22">
        <v>0.7281293370013175</v>
      </c>
      <c r="N47" s="22">
        <v>2.9511984059848597</v>
      </c>
      <c r="O47" s="22">
        <v>2.5762151267933717</v>
      </c>
      <c r="P47" s="22">
        <v>1.1455558875078231</v>
      </c>
      <c r="Q47" s="22">
        <v>1784.9409219671645</v>
      </c>
      <c r="R47" s="22">
        <v>223.87767292081062</v>
      </c>
      <c r="S47" s="11">
        <v>1.3379551109596874E-12</v>
      </c>
      <c r="T47" s="22">
        <v>6.7745988532387</v>
      </c>
      <c r="U47" s="22">
        <v>2315.722595717094</v>
      </c>
      <c r="V47" s="22">
        <v>7583.104441832746</v>
      </c>
      <c r="W47" s="22">
        <v>1.8862853917333333</v>
      </c>
      <c r="X47" s="22">
        <v>-1.4845988532387002</v>
      </c>
      <c r="Y47" s="22">
        <v>170.82847141190197</v>
      </c>
      <c r="Z47" s="22">
        <v>93.66812227074236</v>
      </c>
      <c r="AA47" s="22">
        <v>93.66812227074236</v>
      </c>
      <c r="AB47" s="24">
        <v>968.5</v>
      </c>
      <c r="AC47" s="22">
        <v>2.8836131732179053</v>
      </c>
      <c r="AD47" s="22">
        <v>-0.0351387862266046</v>
      </c>
      <c r="AE47" s="22">
        <v>-0.9324628942650737</v>
      </c>
      <c r="AF47">
        <v>329.1</v>
      </c>
      <c r="AG47">
        <v>205.7</v>
      </c>
      <c r="AH47">
        <v>123.4</v>
      </c>
      <c r="AI47">
        <v>209</v>
      </c>
    </row>
    <row r="48" spans="1:35" ht="12.75">
      <c r="A48">
        <v>1908</v>
      </c>
      <c r="B48" s="22">
        <v>5.988</v>
      </c>
      <c r="C48" s="22">
        <v>11.276521410492784</v>
      </c>
      <c r="D48" s="22">
        <v>356</v>
      </c>
      <c r="E48" s="22">
        <v>263.6489007868905</v>
      </c>
      <c r="F48" s="22">
        <v>1.3502806153846156</v>
      </c>
      <c r="G48" s="22">
        <v>11.179741675065047</v>
      </c>
      <c r="H48" s="22">
        <v>128.47694262664143</v>
      </c>
      <c r="I48" s="22">
        <v>2.6213728580019677</v>
      </c>
      <c r="J48" s="8">
        <v>320.9947919823676</v>
      </c>
      <c r="K48" s="22">
        <v>3.400666921425293</v>
      </c>
      <c r="L48" s="22">
        <v>2.5416431235579227</v>
      </c>
      <c r="M48" s="22">
        <v>0.8368053574492753</v>
      </c>
      <c r="N48" s="22">
        <v>2.9756213689660678</v>
      </c>
      <c r="O48" s="22">
        <v>2.6521902609947317</v>
      </c>
      <c r="P48" s="22">
        <v>1.1219486824636895</v>
      </c>
      <c r="Q48" s="22">
        <v>1144.496843409752</v>
      </c>
      <c r="R48" s="22">
        <v>230.42386750576367</v>
      </c>
      <c r="S48" s="11">
        <v>1.3598648562264946E-12</v>
      </c>
      <c r="T48" s="22">
        <v>1.624291260293731</v>
      </c>
      <c r="U48" s="22">
        <v>2570.817151221487</v>
      </c>
      <c r="V48" s="22">
        <v>8524.49379044687</v>
      </c>
      <c r="W48" s="22">
        <v>1.8422184385449993</v>
      </c>
      <c r="X48" s="22">
        <v>4.015708739706269</v>
      </c>
      <c r="Y48" s="22">
        <v>178.8098016336056</v>
      </c>
      <c r="Z48" s="22">
        <v>92.15896885069817</v>
      </c>
      <c r="AA48" s="22">
        <v>92.15896885069817</v>
      </c>
      <c r="AB48" s="24">
        <v>926.48</v>
      </c>
      <c r="AC48" s="22">
        <v>0.9972345062699883</v>
      </c>
      <c r="AD48" s="22">
        <v>5.6122692038642885</v>
      </c>
      <c r="AE48" s="22">
        <v>5.548650923388343</v>
      </c>
      <c r="AF48">
        <v>379.6</v>
      </c>
      <c r="AG48">
        <v>193.5</v>
      </c>
      <c r="AH48">
        <v>186.1</v>
      </c>
      <c r="AI48">
        <v>256</v>
      </c>
    </row>
    <row r="49" spans="1:35" ht="12.75">
      <c r="A49">
        <v>1909</v>
      </c>
      <c r="B49" s="22">
        <v>6.288</v>
      </c>
      <c r="C49" s="22">
        <v>10.715678546690496</v>
      </c>
      <c r="D49" s="22">
        <v>386</v>
      </c>
      <c r="E49" s="22">
        <v>293.01351343510476</v>
      </c>
      <c r="F49" s="22">
        <v>1.317345386138614</v>
      </c>
      <c r="G49" s="22">
        <v>12.285309983747704</v>
      </c>
      <c r="H49" s="22">
        <v>144.9474692828654</v>
      </c>
      <c r="I49" s="22">
        <v>3.205083764927083</v>
      </c>
      <c r="J49" s="8">
        <v>404.04286316385225</v>
      </c>
      <c r="K49" s="22">
        <v>3.361461965456684</v>
      </c>
      <c r="L49" s="22">
        <v>2.455916247435419</v>
      </c>
      <c r="M49" s="22">
        <v>0.8694081635836627</v>
      </c>
      <c r="N49" s="22">
        <v>3.8160326486592946</v>
      </c>
      <c r="O49" s="22">
        <v>2.6637430395835886</v>
      </c>
      <c r="P49" s="22">
        <v>1.4325828700263215</v>
      </c>
      <c r="Q49" s="22">
        <v>1734.4731263122724</v>
      </c>
      <c r="R49" s="22">
        <v>248.74713550900887</v>
      </c>
      <c r="S49" s="11">
        <v>1.4606496844538073E-12</v>
      </c>
      <c r="T49" s="22">
        <v>7.149600170507142</v>
      </c>
      <c r="U49" s="22">
        <v>2491.6787810601113</v>
      </c>
      <c r="V49" s="22">
        <v>9838.100570123419</v>
      </c>
      <c r="W49" s="22">
        <v>1.7723341603633336</v>
      </c>
      <c r="X49" s="22">
        <v>-1.4696001705071424</v>
      </c>
      <c r="Y49" s="22">
        <v>209.87164527421237</v>
      </c>
      <c r="Z49" s="22">
        <v>89</v>
      </c>
      <c r="AA49" s="22">
        <v>89</v>
      </c>
      <c r="AB49" s="24">
        <v>990</v>
      </c>
      <c r="AC49" s="22">
        <v>2.067136101665783</v>
      </c>
      <c r="AD49" s="22">
        <v>1.1300444746067217</v>
      </c>
      <c r="AE49" s="22">
        <v>4.591386629161587</v>
      </c>
      <c r="AF49">
        <v>357.6</v>
      </c>
      <c r="AG49">
        <v>210.8</v>
      </c>
      <c r="AH49">
        <v>146.8</v>
      </c>
      <c r="AI49">
        <v>231</v>
      </c>
    </row>
    <row r="50" spans="1:35" ht="12.75">
      <c r="A50">
        <v>1910</v>
      </c>
      <c r="B50" s="22">
        <v>6.615</v>
      </c>
      <c r="C50" s="22">
        <v>9.305616169258506</v>
      </c>
      <c r="D50" s="22">
        <v>362</v>
      </c>
      <c r="E50" s="22">
        <v>340.218899933116</v>
      </c>
      <c r="F50" s="22">
        <v>1.064020840909091</v>
      </c>
      <c r="G50" s="22">
        <v>13.615599401295702</v>
      </c>
      <c r="H50" s="22">
        <v>149.41228406564554</v>
      </c>
      <c r="I50" s="22">
        <v>4.066542165313688</v>
      </c>
      <c r="J50" s="8">
        <v>376.0491313049248</v>
      </c>
      <c r="K50" s="22">
        <v>4.113616305891484</v>
      </c>
      <c r="L50" s="22">
        <v>2.3598703954833553</v>
      </c>
      <c r="M50" s="22">
        <v>0.9454813778972332</v>
      </c>
      <c r="N50" s="22">
        <v>4.624712700463592</v>
      </c>
      <c r="O50" s="22">
        <v>3.0458064182253115</v>
      </c>
      <c r="P50" s="22">
        <v>1.5183869443542166</v>
      </c>
      <c r="Q50" s="22">
        <v>2506.9626082593686</v>
      </c>
      <c r="R50" s="22">
        <v>227.44570979516297</v>
      </c>
      <c r="S50" s="11">
        <v>1.4036843467601089E-12</v>
      </c>
      <c r="T50" s="22">
        <v>-3.978087001184605</v>
      </c>
      <c r="U50" s="22">
        <v>2714.912148482454</v>
      </c>
      <c r="V50" s="22">
        <v>11683.77751596149</v>
      </c>
      <c r="W50" s="22">
        <v>1.655302391267501</v>
      </c>
      <c r="X50" s="22">
        <v>9.338087001184604</v>
      </c>
      <c r="Y50" s="22">
        <v>235.45627225582237</v>
      </c>
      <c r="Z50" s="22">
        <v>100</v>
      </c>
      <c r="AA50" s="22">
        <v>100</v>
      </c>
      <c r="AB50" s="24">
        <v>1000.3</v>
      </c>
      <c r="AC50" s="22">
        <v>1.082687653974141</v>
      </c>
      <c r="AD50" s="22">
        <v>-1.2163123421116633</v>
      </c>
      <c r="AE50" s="22">
        <v>-0.8039544449810476</v>
      </c>
      <c r="AF50">
        <v>421.6</v>
      </c>
      <c r="AG50">
        <v>210.4</v>
      </c>
      <c r="AH50">
        <v>211.2</v>
      </c>
      <c r="AI50">
        <v>290</v>
      </c>
    </row>
    <row r="51" spans="1:35" ht="12.75">
      <c r="A51">
        <v>1911</v>
      </c>
      <c r="B51" s="22">
        <v>6.934</v>
      </c>
      <c r="C51" s="22">
        <v>8.329113168808426</v>
      </c>
      <c r="D51" s="22">
        <v>316</v>
      </c>
      <c r="E51" s="22">
        <v>354.5297698744366</v>
      </c>
      <c r="F51" s="22">
        <v>0.8913214822888282</v>
      </c>
      <c r="G51" s="22">
        <v>14.071404428944495</v>
      </c>
      <c r="H51" s="22">
        <v>144.51655378503528</v>
      </c>
      <c r="I51" s="22">
        <v>3.897294815411527</v>
      </c>
      <c r="J51" s="8">
        <v>431.10347062748207</v>
      </c>
      <c r="K51" s="22">
        <v>4.409831528765421</v>
      </c>
      <c r="L51" s="22">
        <v>2.1328529272330226</v>
      </c>
      <c r="M51" s="22">
        <v>1.0215545922108036</v>
      </c>
      <c r="N51" s="22">
        <v>4.7458742294426175</v>
      </c>
      <c r="O51" s="22">
        <v>3.186815974624632</v>
      </c>
      <c r="P51" s="22">
        <v>1.4892213002671495</v>
      </c>
      <c r="Q51" s="22">
        <v>3179.8816938826117</v>
      </c>
      <c r="R51" s="22">
        <v>229.81927628430583</v>
      </c>
      <c r="S51" s="11">
        <v>1.4036843467601089E-12</v>
      </c>
      <c r="T51" s="22">
        <v>0</v>
      </c>
      <c r="U51" s="22">
        <v>2635.395893087571</v>
      </c>
      <c r="V51" s="22">
        <v>11989.846840729046</v>
      </c>
      <c r="W51" s="22">
        <v>1.5757047025166662</v>
      </c>
      <c r="X51" s="22">
        <v>5.11</v>
      </c>
      <c r="Y51" s="22">
        <v>261.3062294062923</v>
      </c>
      <c r="Z51" s="22">
        <v>100</v>
      </c>
      <c r="AA51" s="22">
        <v>100</v>
      </c>
      <c r="AB51" s="24">
        <v>1040.5</v>
      </c>
      <c r="AC51" s="22">
        <v>2.637380122764432</v>
      </c>
      <c r="AD51" s="22">
        <v>1.8504710883252447</v>
      </c>
      <c r="AE51" s="22">
        <v>3.5165000000000113</v>
      </c>
      <c r="AF51">
        <v>374.1</v>
      </c>
      <c r="AG51">
        <v>264.6</v>
      </c>
      <c r="AH51">
        <v>109.5</v>
      </c>
      <c r="AI51">
        <v>226</v>
      </c>
    </row>
    <row r="52" spans="1:35" ht="12.75">
      <c r="A52">
        <v>1912</v>
      </c>
      <c r="B52" s="22">
        <v>7.268</v>
      </c>
      <c r="C52" s="22">
        <v>12.370363875355398</v>
      </c>
      <c r="D52" s="22">
        <v>467</v>
      </c>
      <c r="E52" s="22">
        <v>372.3260222041701</v>
      </c>
      <c r="F52" s="22">
        <v>1.2542770909090908</v>
      </c>
      <c r="G52" s="22">
        <v>14.008778043692505</v>
      </c>
      <c r="H52" s="22">
        <v>136.31881749050353</v>
      </c>
      <c r="I52" s="22">
        <v>3.097381538907964</v>
      </c>
      <c r="J52" s="8">
        <v>336.04457847434173</v>
      </c>
      <c r="K52" s="22">
        <v>4.181861969984989</v>
      </c>
      <c r="L52" s="22">
        <v>3.106011724697736</v>
      </c>
      <c r="M52" s="22">
        <v>1.1954362249275363</v>
      </c>
      <c r="N52" s="22">
        <v>4.355297004701638</v>
      </c>
      <c r="O52" s="22">
        <v>3.5177171219509056</v>
      </c>
      <c r="P52" s="22">
        <v>1.2381032509760808</v>
      </c>
      <c r="Q52" s="22">
        <v>2181.470339360137</v>
      </c>
      <c r="R52" s="22">
        <v>229.52986974153023</v>
      </c>
      <c r="S52" s="11">
        <v>1.4577283850848998E-12</v>
      </c>
      <c r="T52" s="22">
        <v>3.777886734117075</v>
      </c>
      <c r="U52" s="22">
        <v>2878.8297699023806</v>
      </c>
      <c r="V52" s="22">
        <v>12617.563680823916</v>
      </c>
      <c r="W52" s="22">
        <v>1.4894698966808328</v>
      </c>
      <c r="X52" s="22">
        <v>1.4321132658829248</v>
      </c>
      <c r="Y52" s="22">
        <v>273.7288800048216</v>
      </c>
      <c r="Z52" s="22">
        <v>102.6052104208417</v>
      </c>
      <c r="AA52" s="22">
        <v>102.6052104208417</v>
      </c>
      <c r="AB52" s="24">
        <v>1086.6</v>
      </c>
      <c r="AC52" s="22">
        <v>0.8468897587996738</v>
      </c>
      <c r="AD52" s="22">
        <v>-1.5525067864585962</v>
      </c>
      <c r="AE52" s="22">
        <v>1.4000231279888364</v>
      </c>
      <c r="AF52">
        <v>478.1</v>
      </c>
      <c r="AG52">
        <v>264.9</v>
      </c>
      <c r="AH52">
        <v>213.2</v>
      </c>
      <c r="AI52">
        <v>323</v>
      </c>
    </row>
    <row r="53" spans="1:35" ht="12.75">
      <c r="A53">
        <v>1913</v>
      </c>
      <c r="B53" s="22">
        <v>7.653</v>
      </c>
      <c r="C53" s="22">
        <v>12.382296702244808</v>
      </c>
      <c r="D53" s="22">
        <v>515</v>
      </c>
      <c r="E53" s="22">
        <v>406.71141458287434</v>
      </c>
      <c r="F53" s="22">
        <v>1.2662541092636583</v>
      </c>
      <c r="G53" s="22">
        <v>15.117289022835674</v>
      </c>
      <c r="H53" s="22">
        <v>148.3672742681976</v>
      </c>
      <c r="I53" s="22">
        <v>3.00085701079078</v>
      </c>
      <c r="J53" s="8">
        <v>456</v>
      </c>
      <c r="K53" s="22">
        <v>4.428707989046603</v>
      </c>
      <c r="L53" s="22">
        <v>2.85121239844474</v>
      </c>
      <c r="M53" s="22">
        <v>1.3584502555994729</v>
      </c>
      <c r="N53" s="22">
        <v>4.464121095034937</v>
      </c>
      <c r="O53" s="22">
        <v>3.583276428974725</v>
      </c>
      <c r="P53" s="22">
        <v>1.2458210198179562</v>
      </c>
      <c r="Q53" s="22">
        <v>2021.8520132518586</v>
      </c>
      <c r="R53" s="22">
        <v>226.90839810104126</v>
      </c>
      <c r="S53" s="11">
        <v>1.4606496844538075E-12</v>
      </c>
      <c r="T53" s="22">
        <v>0.20020026706752958</v>
      </c>
      <c r="U53" s="22">
        <v>2882.6240005418863</v>
      </c>
      <c r="V53" s="22">
        <v>11941.464215047317</v>
      </c>
      <c r="W53" s="22">
        <v>1.3893939981633325</v>
      </c>
      <c r="X53" s="22">
        <v>5.159799732932471</v>
      </c>
      <c r="Y53" s="22">
        <v>212.41297300694575</v>
      </c>
      <c r="Z53" s="22">
        <v>100</v>
      </c>
      <c r="AA53" s="22">
        <v>100</v>
      </c>
      <c r="AB53" s="24">
        <v>1123.8</v>
      </c>
      <c r="AC53" s="22">
        <v>3.731602573042429</v>
      </c>
      <c r="AD53" s="22">
        <v>3.364966414649799</v>
      </c>
      <c r="AE53" s="22">
        <v>1.5077415539805017</v>
      </c>
      <c r="AF53">
        <v>469.3</v>
      </c>
      <c r="AG53">
        <v>267.9</v>
      </c>
      <c r="AH53">
        <v>201.4</v>
      </c>
      <c r="AI53">
        <v>302</v>
      </c>
    </row>
    <row r="54" spans="1:35" ht="12.75">
      <c r="A54">
        <v>1914</v>
      </c>
      <c r="B54" s="22">
        <v>7.885</v>
      </c>
      <c r="C54" s="22">
        <v>9.311582582703211</v>
      </c>
      <c r="D54" s="22">
        <v>566</v>
      </c>
      <c r="E54" s="22">
        <v>377</v>
      </c>
      <c r="F54" s="22">
        <v>1.5013262599469497</v>
      </c>
      <c r="G54" s="22">
        <v>13.899044310819457</v>
      </c>
      <c r="H54" s="22">
        <v>215.07060733725453</v>
      </c>
      <c r="I54" s="22">
        <v>1.9509601884574093</v>
      </c>
      <c r="J54" s="8">
        <v>411</v>
      </c>
      <c r="K54" s="22">
        <v>4.043918606391735</v>
      </c>
      <c r="L54" s="22">
        <v>2.8012050540399467</v>
      </c>
      <c r="M54" s="22">
        <v>1.1845686228827406</v>
      </c>
      <c r="N54" s="22">
        <v>4.621351041826517</v>
      </c>
      <c r="O54" s="22">
        <v>2.6533443767999167</v>
      </c>
      <c r="P54" s="22">
        <v>1.7417079675877307</v>
      </c>
      <c r="Q54" s="22">
        <v>-806.04978246761</v>
      </c>
      <c r="R54" s="22">
        <v>207.01085384232553</v>
      </c>
      <c r="S54" s="11">
        <v>1.4567829745015803E-12</v>
      </c>
      <c r="T54" s="22">
        <v>-0.26507636462440587</v>
      </c>
      <c r="U54" s="22">
        <v>3018.8839912275766</v>
      </c>
      <c r="V54" s="22">
        <v>10828.866970109242</v>
      </c>
      <c r="W54" s="22">
        <v>1.4162000000000003</v>
      </c>
      <c r="X54" s="22">
        <v>5.665076364624406</v>
      </c>
      <c r="Y54" s="22">
        <v>174.77824205376317</v>
      </c>
      <c r="Z54" s="22">
        <v>100.145789325026</v>
      </c>
      <c r="AA54" s="22">
        <v>100.145789325026</v>
      </c>
      <c r="AB54" s="24">
        <v>1040.9</v>
      </c>
      <c r="AC54" s="22">
        <v>-4.858653865707041</v>
      </c>
      <c r="AD54" s="22">
        <v>-5.965613812806803</v>
      </c>
      <c r="AE54" s="22">
        <v>2.312804765990384</v>
      </c>
      <c r="AF54">
        <v>282</v>
      </c>
      <c r="AG54">
        <v>286.7</v>
      </c>
      <c r="AH54">
        <v>-4.699999999999989</v>
      </c>
      <c r="AI54">
        <v>115</v>
      </c>
    </row>
    <row r="55" spans="1:35" ht="12.75">
      <c r="A55">
        <v>1915</v>
      </c>
      <c r="B55" s="22">
        <v>8.072</v>
      </c>
      <c r="C55" s="22">
        <v>11.598707736506862</v>
      </c>
      <c r="D55" s="22">
        <v>622</v>
      </c>
      <c r="E55" s="22">
        <v>298</v>
      </c>
      <c r="F55" s="22">
        <v>2.087248322147651</v>
      </c>
      <c r="G55" s="22">
        <v>9.682724818801505</v>
      </c>
      <c r="H55" s="22">
        <v>167.22709489724187</v>
      </c>
      <c r="I55" s="22">
        <v>1.2894795043677831</v>
      </c>
      <c r="J55" s="8">
        <v>239</v>
      </c>
      <c r="K55" s="22">
        <v>3.628636480205725</v>
      </c>
      <c r="L55" s="22">
        <v>3.356048446721704</v>
      </c>
      <c r="M55" s="22">
        <v>1.1954362249275363</v>
      </c>
      <c r="N55" s="22">
        <v>4.084790675211083</v>
      </c>
      <c r="O55" s="22">
        <v>2.2678629942823214</v>
      </c>
      <c r="P55" s="22">
        <v>1.8011628945441387</v>
      </c>
      <c r="Q55" s="22">
        <v>637.7466340837487</v>
      </c>
      <c r="R55" s="22">
        <v>203.31458251240156</v>
      </c>
      <c r="S55" s="11">
        <v>1.570367579348253E-12</v>
      </c>
      <c r="T55" s="22">
        <v>7.5079156482658505</v>
      </c>
      <c r="U55" s="22">
        <v>2750.3941814230884</v>
      </c>
      <c r="V55" s="22">
        <v>11662.08180315621</v>
      </c>
      <c r="W55" s="22">
        <v>1.5184999999999995</v>
      </c>
      <c r="X55" s="22">
        <v>0.43208435173414994</v>
      </c>
      <c r="Y55" s="22">
        <v>166.96425130500916</v>
      </c>
      <c r="Z55" s="22">
        <v>90.0690510616</v>
      </c>
      <c r="AA55" s="22">
        <v>90.0690510616</v>
      </c>
      <c r="AB55" s="24">
        <v>1059.5</v>
      </c>
      <c r="AC55" s="22">
        <v>-16.30421217152187</v>
      </c>
      <c r="AD55" s="22">
        <v>-22.024652826136347</v>
      </c>
      <c r="AE55" s="22">
        <v>1.5977966978788727</v>
      </c>
      <c r="AF55">
        <v>139.6</v>
      </c>
      <c r="AG55">
        <v>168.6</v>
      </c>
      <c r="AH55">
        <v>-29</v>
      </c>
      <c r="AI55">
        <v>45</v>
      </c>
    </row>
    <row r="56" spans="1:35" ht="12.75">
      <c r="A56">
        <v>1916</v>
      </c>
      <c r="B56" s="22">
        <v>8.226</v>
      </c>
      <c r="C56" s="22">
        <v>10.721644960135201</v>
      </c>
      <c r="D56" s="22">
        <v>556</v>
      </c>
      <c r="E56" s="22">
        <v>310</v>
      </c>
      <c r="F56" s="22">
        <v>1.793548387096774</v>
      </c>
      <c r="G56" s="22">
        <v>8.064145152132102</v>
      </c>
      <c r="H56" s="22">
        <v>129.46564897567015</v>
      </c>
      <c r="I56" s="22">
        <v>1.1110778434941757</v>
      </c>
      <c r="J56" s="8">
        <v>160</v>
      </c>
      <c r="K56" s="22">
        <v>3.717210639986657</v>
      </c>
      <c r="L56" s="22">
        <v>2.9925029905725697</v>
      </c>
      <c r="M56" s="22">
        <v>1.2715094392411066</v>
      </c>
      <c r="N56" s="22">
        <v>3.5650696943574993</v>
      </c>
      <c r="O56" s="22">
        <v>2.135948745255559</v>
      </c>
      <c r="P56" s="22">
        <v>1.6690801697729647</v>
      </c>
      <c r="Q56" s="22">
        <v>-245.14344708891477</v>
      </c>
      <c r="R56" s="22">
        <v>186.09859051930948</v>
      </c>
      <c r="S56" s="11">
        <v>1.6858855391710392E-12</v>
      </c>
      <c r="T56" s="22">
        <v>7.098124935976813</v>
      </c>
      <c r="U56" s="22">
        <v>2623.4123975443504</v>
      </c>
      <c r="V56" s="22">
        <v>12022.518717165041</v>
      </c>
      <c r="W56" s="22">
        <v>1.5966000000000005</v>
      </c>
      <c r="X56" s="22">
        <v>0.49187506402318704</v>
      </c>
      <c r="Y56" s="22">
        <v>176.0858894851873</v>
      </c>
      <c r="Z56" s="22">
        <v>81.74802057365467</v>
      </c>
      <c r="AA56" s="22">
        <v>81.74802057365467</v>
      </c>
      <c r="AB56" s="24">
        <v>1141.3</v>
      </c>
      <c r="AC56" s="22">
        <v>-14.864313852262306</v>
      </c>
      <c r="AD56" s="22">
        <v>-21.285318783777956</v>
      </c>
      <c r="AE56" s="22">
        <v>-7.486192931309022</v>
      </c>
      <c r="AF56">
        <v>164.2</v>
      </c>
      <c r="AG56">
        <v>182</v>
      </c>
      <c r="AH56">
        <v>-17.8</v>
      </c>
      <c r="AI56">
        <v>33</v>
      </c>
    </row>
    <row r="57" spans="1:35" ht="12.75">
      <c r="A57">
        <v>1917</v>
      </c>
      <c r="B57" s="22">
        <v>8.374</v>
      </c>
      <c r="C57" s="22">
        <v>7.66684127644615</v>
      </c>
      <c r="D57" s="22">
        <v>534</v>
      </c>
      <c r="E57" s="22">
        <v>410</v>
      </c>
      <c r="F57" s="22">
        <v>1.302439024390244</v>
      </c>
      <c r="G57" s="22">
        <v>8.679207304317478</v>
      </c>
      <c r="H57" s="22">
        <v>141.50296174905097</v>
      </c>
      <c r="I57" s="22">
        <v>0.8560247782761244</v>
      </c>
      <c r="J57" s="8">
        <v>103</v>
      </c>
      <c r="K57" s="22">
        <v>3.6881699318617613</v>
      </c>
      <c r="L57" s="22">
        <v>2.4694102927509984</v>
      </c>
      <c r="M57" s="22">
        <v>1.1628334187931488</v>
      </c>
      <c r="N57" s="22">
        <v>3.167608439413591</v>
      </c>
      <c r="O57" s="22">
        <v>1.821883212355899</v>
      </c>
      <c r="P57" s="22">
        <v>1.7386451655798059</v>
      </c>
      <c r="Q57" s="22">
        <v>-460.71314499346227</v>
      </c>
      <c r="R57" s="22">
        <v>202.4600093359878</v>
      </c>
      <c r="S57" s="11">
        <v>1.9734030434759298E-12</v>
      </c>
      <c r="T57" s="22">
        <v>15.746851739967482</v>
      </c>
      <c r="U57" s="22">
        <v>2377.035998209768</v>
      </c>
      <c r="V57" s="22">
        <v>11885.726712807775</v>
      </c>
      <c r="W57" s="22">
        <v>0.9661</v>
      </c>
      <c r="X57" s="22">
        <v>-8.636851739967483</v>
      </c>
      <c r="Y57" s="22">
        <v>208.04351695560166</v>
      </c>
      <c r="Z57" s="22">
        <v>70.38372088216546</v>
      </c>
      <c r="AA57" s="22">
        <v>70.38372088216546</v>
      </c>
      <c r="AB57" s="24">
        <v>1108.6</v>
      </c>
      <c r="AC57" s="22">
        <v>-6.67153785138844</v>
      </c>
      <c r="AD57" s="22">
        <v>-13.426976531267972</v>
      </c>
      <c r="AE57" s="22">
        <v>-11.9444288216226</v>
      </c>
      <c r="AF57">
        <v>110.5</v>
      </c>
      <c r="AG57">
        <v>140</v>
      </c>
      <c r="AH57">
        <v>-29.5</v>
      </c>
      <c r="AI57">
        <v>18</v>
      </c>
    </row>
    <row r="58" spans="1:35" ht="12.75">
      <c r="A58">
        <v>1918</v>
      </c>
      <c r="B58" s="22">
        <v>8.518</v>
      </c>
      <c r="C58" s="22">
        <v>12.919273912268272</v>
      </c>
      <c r="D58" s="22">
        <v>777</v>
      </c>
      <c r="E58" s="22">
        <v>425</v>
      </c>
      <c r="F58" s="22">
        <v>1.828235294117647</v>
      </c>
      <c r="G58" s="22">
        <v>6.156041702498148</v>
      </c>
      <c r="H58" s="22">
        <v>83.60650636663317</v>
      </c>
      <c r="I58" s="22">
        <v>0.8568296576119911</v>
      </c>
      <c r="J58" s="8">
        <v>86</v>
      </c>
      <c r="K58" s="22">
        <v>4.389503033077994</v>
      </c>
      <c r="L58" s="22">
        <v>3.4513005313022633</v>
      </c>
      <c r="M58" s="22">
        <v>1.3041122453754939</v>
      </c>
      <c r="N58" s="22">
        <v>2.715259734011062</v>
      </c>
      <c r="O58" s="22">
        <v>1.828410928216222</v>
      </c>
      <c r="P58" s="22">
        <v>1.4850380142170994</v>
      </c>
      <c r="Q58" s="22">
        <v>46.7163398065888</v>
      </c>
      <c r="R58" s="22">
        <v>213.50967674455956</v>
      </c>
      <c r="S58" s="11">
        <v>2.4882969026501777E-12</v>
      </c>
      <c r="T58" s="22">
        <v>23.18390159301984</v>
      </c>
      <c r="U58" s="22">
        <v>1988.0940612841314</v>
      </c>
      <c r="V58" s="22">
        <v>12721.294091666008</v>
      </c>
      <c r="W58" s="22">
        <v>0.8320000000000007</v>
      </c>
      <c r="X58" s="22">
        <v>-16.34390159301984</v>
      </c>
      <c r="Y58" s="22">
        <v>267.58931584508633</v>
      </c>
      <c r="Z58" s="22">
        <v>61.334646830777196</v>
      </c>
      <c r="AA58" s="22">
        <v>61.334646830777196</v>
      </c>
      <c r="AB58" s="24">
        <v>1135.1</v>
      </c>
      <c r="AC58" s="22">
        <v>-13.74666939378964</v>
      </c>
      <c r="AD58" s="22">
        <v>-2.144478238366948</v>
      </c>
      <c r="AE58" s="22">
        <v>-13.299437972733097</v>
      </c>
      <c r="AF58">
        <v>116.6</v>
      </c>
      <c r="AG58">
        <v>123.4</v>
      </c>
      <c r="AH58">
        <v>-6.800000000000011</v>
      </c>
      <c r="AI58">
        <v>14</v>
      </c>
    </row>
    <row r="59" spans="1:35" ht="12.75">
      <c r="A59">
        <v>1919</v>
      </c>
      <c r="B59" s="22">
        <v>8.672</v>
      </c>
      <c r="C59" s="22">
        <v>13.686952442153672</v>
      </c>
      <c r="D59" s="22">
        <v>1000</v>
      </c>
      <c r="E59" s="22">
        <v>556</v>
      </c>
      <c r="F59" s="22">
        <v>1.7985611510791366</v>
      </c>
      <c r="G59" s="22">
        <v>8.513189103694025</v>
      </c>
      <c r="H59" s="22">
        <v>107.36315641963499</v>
      </c>
      <c r="I59" s="22">
        <v>1.013363151214615</v>
      </c>
      <c r="J59" s="8">
        <v>128</v>
      </c>
      <c r="K59" s="22">
        <v>4.568103388046103</v>
      </c>
      <c r="L59" s="22">
        <v>3.429075044900133</v>
      </c>
      <c r="M59" s="22">
        <v>1.3041122453754939</v>
      </c>
      <c r="N59" s="22">
        <v>2.9353736541339748</v>
      </c>
      <c r="O59" s="22">
        <v>2.4239692650694384</v>
      </c>
      <c r="P59" s="22">
        <v>1.2109780831110852</v>
      </c>
      <c r="Q59" s="22">
        <v>-358.09023891842</v>
      </c>
      <c r="R59" s="22">
        <v>261.42818615351376</v>
      </c>
      <c r="S59" s="11">
        <v>2.3388761823534E-12</v>
      </c>
      <c r="T59" s="22">
        <v>-6.1927951565422745</v>
      </c>
      <c r="U59" s="22">
        <v>2433.819248961647</v>
      </c>
      <c r="V59" s="22">
        <v>14598.6919573591</v>
      </c>
      <c r="W59" s="22">
        <v>0.6865999999999994</v>
      </c>
      <c r="X59" s="22">
        <v>12.522795156542275</v>
      </c>
      <c r="Y59" s="22">
        <v>284.2538471357964</v>
      </c>
      <c r="Z59" s="22">
        <v>81.79615399497149</v>
      </c>
      <c r="AA59" s="22">
        <v>81.79615399497149</v>
      </c>
      <c r="AB59" s="24">
        <v>1091.1</v>
      </c>
      <c r="AC59" s="22">
        <v>1.7014743431179946</v>
      </c>
      <c r="AD59" s="22">
        <v>-11.83144645615538</v>
      </c>
      <c r="AE59" s="22">
        <v>-7.396901892921337</v>
      </c>
      <c r="AF59">
        <v>150.8</v>
      </c>
      <c r="AG59">
        <v>136.6</v>
      </c>
      <c r="AH59">
        <v>14.2</v>
      </c>
      <c r="AI59">
        <v>41</v>
      </c>
    </row>
    <row r="60" spans="1:35" ht="12.75">
      <c r="A60">
        <v>1920</v>
      </c>
      <c r="B60" s="22">
        <v>8.861</v>
      </c>
      <c r="C60" s="22">
        <v>15.797073997097739</v>
      </c>
      <c r="D60" s="22">
        <v>1013</v>
      </c>
      <c r="E60" s="22">
        <v>793</v>
      </c>
      <c r="F60" s="22">
        <v>1.2774274905422447</v>
      </c>
      <c r="G60" s="22">
        <v>11.178986875230738</v>
      </c>
      <c r="H60" s="22">
        <v>86.75741275367386</v>
      </c>
      <c r="I60" s="22">
        <v>1.7781516201262901</v>
      </c>
      <c r="J60" s="8">
        <v>204</v>
      </c>
      <c r="K60" s="22">
        <v>4.7452517076079666</v>
      </c>
      <c r="L60" s="22">
        <v>3.5648092654274297</v>
      </c>
      <c r="M60" s="22">
        <v>1.4779938780922266</v>
      </c>
      <c r="N60" s="22">
        <v>2.857146229924656</v>
      </c>
      <c r="O60" s="22">
        <v>2.74009126615954</v>
      </c>
      <c r="P60" s="22">
        <v>1.042719366763713</v>
      </c>
      <c r="Q60" s="22">
        <v>1511.7718293921357</v>
      </c>
      <c r="R60" s="22">
        <v>285.9513853457066</v>
      </c>
      <c r="S60" s="11">
        <v>2.7392878075849224E-12</v>
      </c>
      <c r="T60" s="22">
        <v>15.802741232033668</v>
      </c>
      <c r="U60" s="22">
        <v>1859.4117482721854</v>
      </c>
      <c r="V60" s="22">
        <v>13968.924789087556</v>
      </c>
      <c r="W60" s="22">
        <v>0.4139999999999997</v>
      </c>
      <c r="X60" s="22">
        <v>-8.602741232033669</v>
      </c>
      <c r="Y60" s="22">
        <v>228.8073916189159</v>
      </c>
      <c r="Z60" s="22">
        <v>81.64440152312838</v>
      </c>
      <c r="AA60" s="22">
        <v>81.64440152312838</v>
      </c>
      <c r="AB60" s="24">
        <v>1102.4</v>
      </c>
      <c r="AC60" s="22">
        <v>4.9032029841557385</v>
      </c>
      <c r="AD60" s="22">
        <v>27.73435513142097</v>
      </c>
      <c r="AE60" s="22">
        <v>4.85809648648674</v>
      </c>
      <c r="AF60">
        <v>191.2</v>
      </c>
      <c r="AG60">
        <v>148.9</v>
      </c>
      <c r="AH60">
        <v>42.3</v>
      </c>
      <c r="AI60">
        <v>87</v>
      </c>
    </row>
    <row r="61" spans="1:35" ht="12.75">
      <c r="A61">
        <v>1921</v>
      </c>
      <c r="B61" s="22">
        <v>9.092</v>
      </c>
      <c r="C61" s="22">
        <v>11.670304697843324</v>
      </c>
      <c r="D61" s="22">
        <v>651</v>
      </c>
      <c r="E61" s="22">
        <v>635</v>
      </c>
      <c r="F61" s="22">
        <v>1.0251968503937008</v>
      </c>
      <c r="G61" s="22">
        <v>10.396717290840312</v>
      </c>
      <c r="H61" s="22">
        <v>87.65280996986321</v>
      </c>
      <c r="I61" s="22">
        <v>2.0321408473619234</v>
      </c>
      <c r="J61" s="8">
        <v>229</v>
      </c>
      <c r="K61" s="22">
        <v>4.993549762075825</v>
      </c>
      <c r="L61" s="22">
        <v>3.6013225645166442</v>
      </c>
      <c r="M61" s="22">
        <v>1.401920663778656</v>
      </c>
      <c r="N61" s="22">
        <v>3.6929605733969146</v>
      </c>
      <c r="O61" s="22">
        <v>2.7314336668364785</v>
      </c>
      <c r="P61" s="22">
        <v>1.352022792365325</v>
      </c>
      <c r="Q61" s="22">
        <v>1301.2619303791932</v>
      </c>
      <c r="R61" s="22">
        <v>244.81322545102964</v>
      </c>
      <c r="S61" s="11">
        <v>2.434301060103006E-12</v>
      </c>
      <c r="T61" s="22">
        <v>-11.803828601582822</v>
      </c>
      <c r="U61" s="22">
        <v>1924.523936816609</v>
      </c>
      <c r="V61" s="22">
        <v>15067.321579119156</v>
      </c>
      <c r="W61" s="22">
        <v>0.6320000000000006</v>
      </c>
      <c r="X61" s="22">
        <v>19.59382860158282</v>
      </c>
      <c r="Y61" s="22">
        <v>201.5701079377916</v>
      </c>
      <c r="Z61" s="22">
        <v>98.31277704282273</v>
      </c>
      <c r="AA61" s="22">
        <v>98.31277704282273</v>
      </c>
      <c r="AB61" s="24">
        <v>1086</v>
      </c>
      <c r="AC61" s="22">
        <v>18.625944414025476</v>
      </c>
      <c r="AD61" s="22">
        <v>31.066426446749126</v>
      </c>
      <c r="AE61" s="22">
        <v>21.18919381444666</v>
      </c>
      <c r="AF61">
        <v>213.4</v>
      </c>
      <c r="AG61">
        <v>144.5</v>
      </c>
      <c r="AH61">
        <v>68.9</v>
      </c>
      <c r="AI61">
        <v>98</v>
      </c>
    </row>
    <row r="62" spans="1:35" ht="12.75">
      <c r="A62">
        <v>1922</v>
      </c>
      <c r="B62" s="22">
        <v>9.368</v>
      </c>
      <c r="C62" s="22">
        <v>15.506708542788752</v>
      </c>
      <c r="D62" s="22">
        <v>656</v>
      </c>
      <c r="E62" s="22">
        <v>585</v>
      </c>
      <c r="F62" s="22">
        <v>1.1213675213675214</v>
      </c>
      <c r="G62" s="22">
        <v>11.545021804685021</v>
      </c>
      <c r="H62" s="22">
        <v>80.12492702295071</v>
      </c>
      <c r="I62" s="22">
        <v>2.4048075365212553</v>
      </c>
      <c r="J62" s="8">
        <v>264</v>
      </c>
      <c r="K62" s="22">
        <v>5.54677525185509</v>
      </c>
      <c r="L62" s="22">
        <v>3.7291191113288944</v>
      </c>
      <c r="M62" s="22">
        <v>1.5540670924057969</v>
      </c>
      <c r="N62" s="22">
        <v>4.811619679088021</v>
      </c>
      <c r="O62" s="22">
        <v>3.1241901163175463</v>
      </c>
      <c r="P62" s="22">
        <v>1.5401174384225478</v>
      </c>
      <c r="Q62" s="22">
        <v>1685.9253650695568</v>
      </c>
      <c r="R62" s="22">
        <v>143.53238967703433</v>
      </c>
      <c r="S62" s="11">
        <v>2.0490800811123756E-12</v>
      </c>
      <c r="T62" s="22">
        <v>-17.226872484372535</v>
      </c>
      <c r="U62" s="22">
        <v>2505.1859792388345</v>
      </c>
      <c r="V62" s="22">
        <v>18708.00812976634</v>
      </c>
      <c r="W62" s="22">
        <v>0.68</v>
      </c>
      <c r="X62" s="22">
        <v>24.946872484372534</v>
      </c>
      <c r="Y62" s="22">
        <v>207.88903145227934</v>
      </c>
      <c r="Z62" s="22">
        <v>115.04814501437522</v>
      </c>
      <c r="AA62" s="22">
        <v>115.04814501437522</v>
      </c>
      <c r="AB62" s="24">
        <v>1166</v>
      </c>
      <c r="AC62" s="22">
        <v>5.865324102249319</v>
      </c>
      <c r="AD62" s="22">
        <v>-4.341777926395224</v>
      </c>
      <c r="AE62" s="22">
        <v>6.880125404324056</v>
      </c>
      <c r="AF62">
        <v>303.5</v>
      </c>
      <c r="AG62">
        <v>195.8</v>
      </c>
      <c r="AH62">
        <v>107.7</v>
      </c>
      <c r="AI62">
        <v>129</v>
      </c>
    </row>
    <row r="63" spans="1:35" ht="12.75">
      <c r="A63">
        <v>1923</v>
      </c>
      <c r="B63" s="22">
        <v>9.707</v>
      </c>
      <c r="C63" s="22">
        <v>16.274387072674152</v>
      </c>
      <c r="D63" s="22">
        <v>748</v>
      </c>
      <c r="E63" s="22">
        <v>736</v>
      </c>
      <c r="F63" s="22">
        <v>1.016304347826087</v>
      </c>
      <c r="G63" s="22">
        <v>14.207547486647496</v>
      </c>
      <c r="H63" s="22">
        <v>85.14963664289058</v>
      </c>
      <c r="I63" s="22">
        <v>3.3219746064387796</v>
      </c>
      <c r="J63" s="8">
        <v>319</v>
      </c>
      <c r="K63" s="22">
        <v>6.486242159695467</v>
      </c>
      <c r="L63" s="22">
        <v>3.8013519421358186</v>
      </c>
      <c r="M63" s="22">
        <v>1.7496839292121211</v>
      </c>
      <c r="N63" s="22">
        <v>5.043968595281172</v>
      </c>
      <c r="O63" s="22">
        <v>3.813384222146209</v>
      </c>
      <c r="P63" s="22">
        <v>1.322701385815872</v>
      </c>
      <c r="Q63" s="22">
        <v>923.514314882104</v>
      </c>
      <c r="R63" s="22">
        <v>177.37594460572632</v>
      </c>
      <c r="S63" s="11">
        <v>2.0113106106861567E-12</v>
      </c>
      <c r="T63" s="22">
        <v>-1.860439681576409</v>
      </c>
      <c r="U63" s="22">
        <v>3134.9169778418327</v>
      </c>
      <c r="V63" s="22">
        <v>19748.103614047734</v>
      </c>
      <c r="W63" s="22">
        <v>0.65</v>
      </c>
      <c r="X63" s="22">
        <v>9.560439681576408</v>
      </c>
      <c r="Y63" s="22">
        <v>212.19110929787064</v>
      </c>
      <c r="Z63" s="22">
        <v>117.93511504227949</v>
      </c>
      <c r="AA63" s="22">
        <v>117.93511504227949</v>
      </c>
      <c r="AB63" s="24">
        <v>1225.4</v>
      </c>
      <c r="AC63" s="22">
        <v>2.128149449732153</v>
      </c>
      <c r="AD63" s="22">
        <v>6.269287957470581</v>
      </c>
      <c r="AE63" s="22">
        <v>2.5030482608702</v>
      </c>
      <c r="AF63">
        <v>349.3</v>
      </c>
      <c r="AG63">
        <v>183.9</v>
      </c>
      <c r="AH63">
        <v>165.4</v>
      </c>
      <c r="AI63">
        <v>195</v>
      </c>
    </row>
    <row r="64" spans="1:35" ht="12.75">
      <c r="A64">
        <v>1924</v>
      </c>
      <c r="B64" s="22">
        <v>10.054</v>
      </c>
      <c r="C64" s="22">
        <v>18.533668963735845</v>
      </c>
      <c r="D64" s="22">
        <v>790</v>
      </c>
      <c r="E64" s="22">
        <v>565</v>
      </c>
      <c r="F64" s="22">
        <v>1.3982300884955752</v>
      </c>
      <c r="G64" s="22">
        <v>11.346648410158398</v>
      </c>
      <c r="H64" s="22">
        <v>82.1541260610746</v>
      </c>
      <c r="I64" s="22">
        <v>3.5526781934235565</v>
      </c>
      <c r="J64" s="8">
        <v>413</v>
      </c>
      <c r="K64" s="22">
        <v>6.841990834225441</v>
      </c>
      <c r="L64" s="22">
        <v>4.352226497960053</v>
      </c>
      <c r="M64" s="22">
        <v>2.043109184421607</v>
      </c>
      <c r="N64" s="22">
        <v>5.254172082658175</v>
      </c>
      <c r="O64" s="22">
        <v>4.11663905477581</v>
      </c>
      <c r="P64" s="22">
        <v>1.2763256658517794</v>
      </c>
      <c r="Q64" s="22">
        <v>516.2665613696815</v>
      </c>
      <c r="R64" s="22">
        <v>179.35915871898487</v>
      </c>
      <c r="S64" s="11">
        <v>2.049632468248408E-12</v>
      </c>
      <c r="T64" s="22">
        <v>1.8873938596371431</v>
      </c>
      <c r="U64" s="22">
        <v>3410.8218574814746</v>
      </c>
      <c r="V64" s="22">
        <v>19710.641411990055</v>
      </c>
      <c r="W64" s="22">
        <v>0.9661</v>
      </c>
      <c r="X64" s="22">
        <v>4.612606140362857</v>
      </c>
      <c r="Y64" s="22">
        <v>212.75156347592014</v>
      </c>
      <c r="Z64" s="22">
        <v>118.25784040122005</v>
      </c>
      <c r="AA64" s="22">
        <v>118.25784040122005</v>
      </c>
      <c r="AB64" s="24">
        <v>1303.5</v>
      </c>
      <c r="AC64" s="22">
        <v>2.77</v>
      </c>
      <c r="AD64" s="22">
        <v>-0.7187259000440984</v>
      </c>
      <c r="AE64" s="22">
        <v>3.960000000000008</v>
      </c>
      <c r="AF64">
        <v>277.2</v>
      </c>
      <c r="AG64">
        <v>159.4</v>
      </c>
      <c r="AH64">
        <v>117.8</v>
      </c>
      <c r="AI64">
        <v>160</v>
      </c>
    </row>
    <row r="65" spans="1:35" ht="12.75">
      <c r="A65">
        <v>1925</v>
      </c>
      <c r="B65" s="22">
        <v>10.358</v>
      </c>
      <c r="C65" s="22">
        <v>14.846425454908047</v>
      </c>
      <c r="D65" s="22">
        <v>793</v>
      </c>
      <c r="E65" s="22">
        <v>700</v>
      </c>
      <c r="F65" s="22">
        <v>1.1328571428571428</v>
      </c>
      <c r="G65" s="22">
        <v>14.492316091764252</v>
      </c>
      <c r="H65" s="22">
        <v>106.12936934337762</v>
      </c>
      <c r="I65" s="22">
        <v>3.4504656916343275</v>
      </c>
      <c r="J65" s="8">
        <v>444</v>
      </c>
      <c r="K65" s="22">
        <v>7.425709067535845</v>
      </c>
      <c r="L65" s="22">
        <v>3.8926351898588547</v>
      </c>
      <c r="M65" s="22">
        <v>2.097447194645586</v>
      </c>
      <c r="N65" s="22">
        <v>5.742976042373031</v>
      </c>
      <c r="O65" s="22">
        <v>4.698838737584778</v>
      </c>
      <c r="P65" s="22">
        <v>1.222211776802739</v>
      </c>
      <c r="Q65" s="22">
        <v>1007.8622353387553</v>
      </c>
      <c r="R65" s="22">
        <v>69.02427080968114</v>
      </c>
      <c r="S65" s="11">
        <v>1.993358028765102E-12</v>
      </c>
      <c r="T65" s="22">
        <v>-2.783982506551297</v>
      </c>
      <c r="U65" s="22">
        <v>3322.1331107739456</v>
      </c>
      <c r="V65" s="22">
        <v>20122.424820090913</v>
      </c>
      <c r="W65" s="22">
        <v>1.1505</v>
      </c>
      <c r="X65" s="22">
        <v>9.273982506551297</v>
      </c>
      <c r="Y65" s="22">
        <v>217.52331771015855</v>
      </c>
      <c r="Z65" s="22">
        <v>123.51276274798172</v>
      </c>
      <c r="AA65" s="22">
        <v>123.51276274798172</v>
      </c>
      <c r="AB65" s="24">
        <v>1354.4</v>
      </c>
      <c r="AC65" s="22">
        <v>0.09723849054803546</v>
      </c>
      <c r="AD65" s="22">
        <v>1.3302423631428977</v>
      </c>
      <c r="AE65" s="22">
        <v>0.8425291207876606</v>
      </c>
      <c r="AF65">
        <v>299.8</v>
      </c>
      <c r="AG65">
        <v>219.7</v>
      </c>
      <c r="AH65">
        <v>80.1</v>
      </c>
      <c r="AI65">
        <v>125</v>
      </c>
    </row>
    <row r="66" spans="1:35" ht="12.75">
      <c r="A66">
        <v>1926</v>
      </c>
      <c r="B66" s="22">
        <v>10.652</v>
      </c>
      <c r="C66" s="22">
        <v>16.779543410992524</v>
      </c>
      <c r="D66" s="22">
        <v>730</v>
      </c>
      <c r="E66" s="22">
        <v>662</v>
      </c>
      <c r="F66" s="22">
        <v>1.1027190332326284</v>
      </c>
      <c r="G66" s="22">
        <v>15.289932500701367</v>
      </c>
      <c r="H66" s="22">
        <v>96.4350344927828</v>
      </c>
      <c r="I66" s="22">
        <v>3.417338071769325</v>
      </c>
      <c r="J66" s="8">
        <v>527</v>
      </c>
      <c r="K66" s="22">
        <v>7.286313668536346</v>
      </c>
      <c r="L66" s="22">
        <v>4.524474017576564</v>
      </c>
      <c r="M66" s="22">
        <v>2.140917602824769</v>
      </c>
      <c r="N66" s="22">
        <v>6.182420710602677</v>
      </c>
      <c r="O66" s="22">
        <v>4.676419650476862</v>
      </c>
      <c r="P66" s="22">
        <v>1.3220414703313133</v>
      </c>
      <c r="Q66" s="22">
        <v>853.0358723140824</v>
      </c>
      <c r="R66" s="22">
        <v>67.13586107045465</v>
      </c>
      <c r="S66" s="11">
        <v>1.935495476265703E-12</v>
      </c>
      <c r="T66" s="22">
        <v>-2.9457314440687554</v>
      </c>
      <c r="U66" s="22">
        <v>4007.910555397289</v>
      </c>
      <c r="V66" s="22">
        <v>21503.817608835176</v>
      </c>
      <c r="W66" s="22">
        <v>1.342</v>
      </c>
      <c r="X66" s="22">
        <v>10.345731444068756</v>
      </c>
      <c r="Y66" s="22">
        <v>232.90028586284083</v>
      </c>
      <c r="Z66" s="22">
        <v>125.65456442043613</v>
      </c>
      <c r="AA66" s="22">
        <v>125.65456442043613</v>
      </c>
      <c r="AB66" s="24">
        <v>1404.8</v>
      </c>
      <c r="AC66" s="22">
        <v>4.392803799511903</v>
      </c>
      <c r="AD66" s="22">
        <v>8.418483536901201</v>
      </c>
      <c r="AE66" s="22">
        <v>4.7783668305724225</v>
      </c>
      <c r="AF66">
        <v>344.9</v>
      </c>
      <c r="AG66">
        <v>249.5</v>
      </c>
      <c r="AH66">
        <v>95.4</v>
      </c>
      <c r="AI66">
        <v>135</v>
      </c>
    </row>
    <row r="67" spans="1:35" ht="12.75">
      <c r="A67">
        <v>1927</v>
      </c>
      <c r="B67" s="22">
        <v>10.965</v>
      </c>
      <c r="C67" s="22">
        <v>22.54707640754086</v>
      </c>
      <c r="D67" s="22">
        <v>972</v>
      </c>
      <c r="E67" s="22">
        <v>721</v>
      </c>
      <c r="F67" s="22">
        <v>1.348127600554785</v>
      </c>
      <c r="G67" s="22">
        <v>17.11404828444763</v>
      </c>
      <c r="H67" s="22">
        <v>98.2060078344386</v>
      </c>
      <c r="I67" s="22">
        <v>3.919044051958892</v>
      </c>
      <c r="J67" s="8">
        <v>601</v>
      </c>
      <c r="K67" s="22">
        <v>7.740800750690965</v>
      </c>
      <c r="L67" s="22">
        <v>4.647507960159786</v>
      </c>
      <c r="M67" s="22">
        <v>2.401740051899868</v>
      </c>
      <c r="N67" s="22">
        <v>8.784755506713989</v>
      </c>
      <c r="O67" s="22">
        <v>5.029221461697569</v>
      </c>
      <c r="P67" s="22">
        <v>1.746742626789947</v>
      </c>
      <c r="Q67" s="22">
        <v>922.4035666833639</v>
      </c>
      <c r="R67" s="22">
        <v>71.15601671797654</v>
      </c>
      <c r="S67" s="11">
        <v>1.9155404909765307E-12</v>
      </c>
      <c r="T67" s="22">
        <v>-1.036353026058734</v>
      </c>
      <c r="U67" s="22">
        <v>4321.755844863816</v>
      </c>
      <c r="V67" s="22">
        <v>23046.955109711438</v>
      </c>
      <c r="W67" s="22">
        <v>1.7320000000000002</v>
      </c>
      <c r="X67" s="22">
        <v>7.946353026058734</v>
      </c>
      <c r="Y67" s="22">
        <v>252.4451386072152</v>
      </c>
      <c r="Z67" s="22">
        <v>132.0461764624933</v>
      </c>
      <c r="AA67" s="22">
        <v>132.0461764624933</v>
      </c>
      <c r="AB67" s="24">
        <v>1449.4</v>
      </c>
      <c r="AC67" s="22">
        <v>5.466974408590483</v>
      </c>
      <c r="AD67" s="22">
        <v>4.891092656652981</v>
      </c>
      <c r="AE67" s="22">
        <v>5.671210510019953</v>
      </c>
      <c r="AF67">
        <v>397.2</v>
      </c>
      <c r="AG67">
        <v>279.2</v>
      </c>
      <c r="AH67">
        <v>118</v>
      </c>
      <c r="AI67">
        <v>162</v>
      </c>
    </row>
    <row r="68" spans="1:35" ht="12.75">
      <c r="A68">
        <v>1928</v>
      </c>
      <c r="B68" s="22">
        <v>11.282</v>
      </c>
      <c r="C68" s="22">
        <v>20.709421066571664</v>
      </c>
      <c r="D68" s="22">
        <v>1017</v>
      </c>
      <c r="E68" s="22">
        <v>705</v>
      </c>
      <c r="F68" s="22">
        <v>1.4425531914893617</v>
      </c>
      <c r="G68" s="22">
        <v>18.91376645654626</v>
      </c>
      <c r="H68" s="22">
        <v>126.44056857666551</v>
      </c>
      <c r="I68" s="22">
        <v>4.664450445347928</v>
      </c>
      <c r="J68" s="8">
        <v>669</v>
      </c>
      <c r="K68" s="22">
        <v>8.641062702562733</v>
      </c>
      <c r="L68" s="22">
        <v>4.729265999424767</v>
      </c>
      <c r="M68" s="22">
        <v>2.662562500974967</v>
      </c>
      <c r="N68" s="22">
        <v>7.61818803036184</v>
      </c>
      <c r="O68" s="22">
        <v>5.30023445546081</v>
      </c>
      <c r="P68" s="22">
        <v>1.4373303849819044</v>
      </c>
      <c r="Q68" s="22">
        <v>1452.938406689992</v>
      </c>
      <c r="R68" s="22">
        <v>62.34917537436294</v>
      </c>
      <c r="S68" s="11">
        <v>1.935495476265703E-12</v>
      </c>
      <c r="T68" s="22">
        <v>1.036353026058734</v>
      </c>
      <c r="U68" s="22">
        <v>4507.869593075959</v>
      </c>
      <c r="V68" s="22">
        <v>25196.063944262507</v>
      </c>
      <c r="W68" s="22">
        <v>1.0954999999999995</v>
      </c>
      <c r="X68" s="22">
        <v>5.883646973941266</v>
      </c>
      <c r="Y68" s="22">
        <v>259.42713467038124</v>
      </c>
      <c r="Z68" s="22">
        <v>135.7127143474383</v>
      </c>
      <c r="AA68" s="22">
        <v>135.7127143474383</v>
      </c>
      <c r="AB68" s="24">
        <v>1484.3</v>
      </c>
      <c r="AC68" s="22">
        <v>5.174833851617427</v>
      </c>
      <c r="AD68" s="22">
        <v>4.574231445596293</v>
      </c>
      <c r="AE68" s="22">
        <v>4.711600813167549</v>
      </c>
      <c r="AF68">
        <v>383.1</v>
      </c>
      <c r="AG68">
        <v>290.9</v>
      </c>
      <c r="AH68">
        <v>92.2</v>
      </c>
      <c r="AI68">
        <v>129</v>
      </c>
    </row>
    <row r="69" spans="1:35" ht="12.75">
      <c r="A69">
        <v>1929</v>
      </c>
      <c r="B69" s="22">
        <v>11.592</v>
      </c>
      <c r="C69" s="22">
        <v>20.87449183854184</v>
      </c>
      <c r="D69" s="22">
        <v>907</v>
      </c>
      <c r="E69" s="22">
        <v>717</v>
      </c>
      <c r="F69" s="22">
        <v>1.2649930264993026</v>
      </c>
      <c r="G69" s="22">
        <v>19.65846560812035</v>
      </c>
      <c r="H69" s="22">
        <v>114.33162517162853</v>
      </c>
      <c r="I69" s="22">
        <v>5.334824862380649</v>
      </c>
      <c r="J69" s="8">
        <v>787</v>
      </c>
      <c r="K69" s="22">
        <v>9.066509076592455</v>
      </c>
      <c r="L69" s="22">
        <v>4.7205345583382154</v>
      </c>
      <c r="M69" s="22">
        <v>2.8799145418708827</v>
      </c>
      <c r="N69" s="22">
        <v>8.277169519197908</v>
      </c>
      <c r="O69" s="22">
        <v>5.457303124125598</v>
      </c>
      <c r="P69" s="22">
        <v>1.5167142691059745</v>
      </c>
      <c r="Q69" s="22">
        <v>-1111.4928140792588</v>
      </c>
      <c r="R69" s="22">
        <v>69.49271229954525</v>
      </c>
      <c r="S69" s="11">
        <v>1.9155404909765307E-12</v>
      </c>
      <c r="T69" s="22">
        <v>-1.036353026058734</v>
      </c>
      <c r="U69" s="22">
        <v>4486.676586746786</v>
      </c>
      <c r="V69" s="22">
        <v>25104.70909425637</v>
      </c>
      <c r="W69" s="22">
        <v>1.2912000000000003</v>
      </c>
      <c r="X69" s="22">
        <v>7.336353026058734</v>
      </c>
      <c r="Y69" s="22">
        <v>246.45775136706658</v>
      </c>
      <c r="Z69" s="22">
        <v>135.81048034876017</v>
      </c>
      <c r="AA69" s="22">
        <v>135.81048034876017</v>
      </c>
      <c r="AB69" s="24">
        <v>1550.9</v>
      </c>
      <c r="AC69" s="22">
        <v>4.42</v>
      </c>
      <c r="AD69" s="22">
        <v>6.87411089161176</v>
      </c>
      <c r="AE69" s="22">
        <v>3.3600000000000074</v>
      </c>
      <c r="AF69">
        <v>447.7</v>
      </c>
      <c r="AG69">
        <v>351.3</v>
      </c>
      <c r="AH69">
        <v>96.4</v>
      </c>
      <c r="AI69">
        <v>140</v>
      </c>
    </row>
    <row r="70" spans="1:35" ht="12.75">
      <c r="A70">
        <v>1930</v>
      </c>
      <c r="B70" s="22">
        <v>11.896</v>
      </c>
      <c r="C70" s="22">
        <v>14.464574994446915</v>
      </c>
      <c r="D70" s="22">
        <v>895</v>
      </c>
      <c r="E70" s="22">
        <v>911</v>
      </c>
      <c r="F70" s="22">
        <v>0.9824368825466521</v>
      </c>
      <c r="G70" s="22">
        <v>29.140407992325304</v>
      </c>
      <c r="H70" s="22">
        <v>189.94993495715332</v>
      </c>
      <c r="I70" s="22">
        <v>4.499411192996453</v>
      </c>
      <c r="J70" s="8">
        <v>755</v>
      </c>
      <c r="K70" s="22">
        <v>8.96777066896781</v>
      </c>
      <c r="L70" s="22">
        <v>4.219667346918775</v>
      </c>
      <c r="M70" s="22">
        <v>2.792973725512516</v>
      </c>
      <c r="N70" s="22">
        <v>9.050639490260128</v>
      </c>
      <c r="O70" s="22">
        <v>4.706368604814499</v>
      </c>
      <c r="P70" s="22">
        <v>1.9230621845049591</v>
      </c>
      <c r="Q70" s="22">
        <v>2606.119356370681</v>
      </c>
      <c r="R70" s="22">
        <v>65.9926151312256</v>
      </c>
      <c r="S70" s="11">
        <v>1.935495476265703E-12</v>
      </c>
      <c r="T70" s="22">
        <v>1.036353026058734</v>
      </c>
      <c r="U70" s="22">
        <v>4201.509523643613</v>
      </c>
      <c r="V70" s="22">
        <v>24889.32337012396</v>
      </c>
      <c r="W70" s="22">
        <v>1.3776999999999995</v>
      </c>
      <c r="X70" s="22">
        <v>5.823646973941266</v>
      </c>
      <c r="Y70" s="22">
        <v>205.78930171479809</v>
      </c>
      <c r="Z70" s="22">
        <v>125.43215659217395</v>
      </c>
      <c r="AA70" s="22">
        <v>125.43215659217395</v>
      </c>
      <c r="AB70" s="24">
        <v>1465.5</v>
      </c>
      <c r="AC70" s="22">
        <v>4.6841108916117165</v>
      </c>
      <c r="AD70" s="22">
        <v>18.372343915633806</v>
      </c>
      <c r="AE70" s="22">
        <v>5.816863164071351</v>
      </c>
      <c r="AF70">
        <v>363.2</v>
      </c>
      <c r="AG70">
        <v>283.6</v>
      </c>
      <c r="AH70">
        <v>79.6</v>
      </c>
      <c r="AI70">
        <v>124</v>
      </c>
    </row>
    <row r="71" spans="1:35" ht="12.75">
      <c r="A71">
        <v>1931</v>
      </c>
      <c r="B71" s="22">
        <v>12.167</v>
      </c>
      <c r="C71" s="22">
        <v>19.88804481568392</v>
      </c>
      <c r="D71" s="22">
        <v>814</v>
      </c>
      <c r="E71" s="22">
        <v>513</v>
      </c>
      <c r="F71" s="22">
        <v>1.5867446393762183</v>
      </c>
      <c r="G71" s="22">
        <v>20.316489561530236</v>
      </c>
      <c r="H71" s="22">
        <v>155.56366256786174</v>
      </c>
      <c r="I71" s="22">
        <v>2.7598532792827664</v>
      </c>
      <c r="J71" s="8">
        <v>795</v>
      </c>
      <c r="K71" s="22">
        <v>7.958606061627683</v>
      </c>
      <c r="L71" s="22">
        <v>4.319682035728362</v>
      </c>
      <c r="M71" s="22">
        <v>2.803841327557312</v>
      </c>
      <c r="N71" s="22">
        <v>8.748439020367512</v>
      </c>
      <c r="O71" s="22">
        <v>5.65183277195918</v>
      </c>
      <c r="P71" s="22">
        <v>1.5478941740406287</v>
      </c>
      <c r="Q71" s="22">
        <v>-2294.4349484029913</v>
      </c>
      <c r="R71" s="22">
        <v>49.99298113201931</v>
      </c>
      <c r="S71" s="11">
        <v>1.665999602273871E-12</v>
      </c>
      <c r="T71" s="22">
        <v>-14.993804877613925</v>
      </c>
      <c r="U71" s="22">
        <v>4403.806963719562</v>
      </c>
      <c r="V71" s="22">
        <v>25749.17047823608</v>
      </c>
      <c r="W71" s="22">
        <v>1.1981999999999995</v>
      </c>
      <c r="X71" s="22">
        <v>21.853804877613925</v>
      </c>
      <c r="Y71" s="22">
        <v>163.8460161504874</v>
      </c>
      <c r="Z71" s="22">
        <v>136.17344459381607</v>
      </c>
      <c r="AA71" s="22">
        <v>136.17344459381607</v>
      </c>
      <c r="AB71" s="24">
        <v>1361.9</v>
      </c>
      <c r="AC71" s="22">
        <v>10.49717782057271</v>
      </c>
      <c r="AD71" s="22">
        <v>16.329630136245996</v>
      </c>
      <c r="AE71" s="22">
        <v>14.330883803430417</v>
      </c>
      <c r="AF71">
        <v>358.7</v>
      </c>
      <c r="AG71">
        <v>337.2</v>
      </c>
      <c r="AH71">
        <v>21.5</v>
      </c>
      <c r="AI71">
        <v>56</v>
      </c>
    </row>
    <row r="72" spans="1:35" ht="12.75">
      <c r="A72">
        <v>1932</v>
      </c>
      <c r="B72" s="22">
        <v>12.402</v>
      </c>
      <c r="C72" s="22">
        <v>18.245292313908426</v>
      </c>
      <c r="D72" s="22">
        <v>569</v>
      </c>
      <c r="E72" s="22">
        <v>322</v>
      </c>
      <c r="F72" s="22">
        <v>1.7670807453416149</v>
      </c>
      <c r="G72" s="22">
        <v>15.752792387921964</v>
      </c>
      <c r="H72" s="22">
        <v>146.42244637773706</v>
      </c>
      <c r="I72" s="22">
        <v>1.9433890859057745</v>
      </c>
      <c r="J72" s="8">
        <v>588</v>
      </c>
      <c r="K72" s="22">
        <v>7.475078271348169</v>
      </c>
      <c r="L72" s="22">
        <v>4.5522558755792275</v>
      </c>
      <c r="M72" s="22">
        <v>2.553886480527009</v>
      </c>
      <c r="N72" s="22">
        <v>9.123151350002182</v>
      </c>
      <c r="O72" s="22">
        <v>7.08846778515247</v>
      </c>
      <c r="P72" s="22">
        <v>1.2870413785489112</v>
      </c>
      <c r="Q72" s="22">
        <v>79.57817130128602</v>
      </c>
      <c r="R72" s="22">
        <v>48.191253709215275</v>
      </c>
      <c r="S72" s="11">
        <v>1.4946905417118073E-12</v>
      </c>
      <c r="T72" s="22">
        <v>-10.850611510782926</v>
      </c>
      <c r="U72" s="22">
        <v>4623.837184487691</v>
      </c>
      <c r="V72" s="22">
        <v>28470.40161000736</v>
      </c>
      <c r="W72" s="22">
        <v>4.13</v>
      </c>
      <c r="X72" s="22">
        <v>18.060611510782927</v>
      </c>
      <c r="Y72" s="22">
        <v>134.1064229701843</v>
      </c>
      <c r="Z72" s="22">
        <v>142.5471302495654</v>
      </c>
      <c r="AA72" s="22">
        <v>142.5471302495654</v>
      </c>
      <c r="AB72" s="24">
        <v>1240.8</v>
      </c>
      <c r="AC72" s="22">
        <v>12.403526357758485</v>
      </c>
      <c r="AD72" s="22">
        <v>9.73533973414452</v>
      </c>
      <c r="AE72" s="22">
        <v>16.81071334047539</v>
      </c>
      <c r="AF72">
        <v>329</v>
      </c>
      <c r="AG72">
        <v>321.6</v>
      </c>
      <c r="AH72">
        <v>7.399999999999977</v>
      </c>
      <c r="AI72">
        <v>31</v>
      </c>
    </row>
    <row r="73" spans="1:35" ht="12.75">
      <c r="A73">
        <v>1933</v>
      </c>
      <c r="B73" s="22">
        <v>12.623</v>
      </c>
      <c r="C73" s="22">
        <v>17.09377451908033</v>
      </c>
      <c r="D73" s="22">
        <v>475</v>
      </c>
      <c r="E73" s="22">
        <v>329</v>
      </c>
      <c r="F73" s="22">
        <v>1.4437689969604863</v>
      </c>
      <c r="G73" s="22">
        <v>17.101197171127243</v>
      </c>
      <c r="H73" s="22">
        <v>138.62156428034598</v>
      </c>
      <c r="I73" s="22">
        <v>2.173638870507986</v>
      </c>
      <c r="J73" s="8">
        <v>530</v>
      </c>
      <c r="K73" s="22">
        <v>8.472626595438337</v>
      </c>
      <c r="L73" s="22">
        <v>4.570512525123834</v>
      </c>
      <c r="M73" s="22">
        <v>2.3800048478102767</v>
      </c>
      <c r="N73" s="22">
        <v>8.378770312099153</v>
      </c>
      <c r="O73" s="22">
        <v>6.2644433164739</v>
      </c>
      <c r="P73" s="22">
        <v>1.337512351666605</v>
      </c>
      <c r="Q73" s="22">
        <v>651.3555788823652</v>
      </c>
      <c r="R73" s="22">
        <v>51.338456956610216</v>
      </c>
      <c r="S73" s="11">
        <v>1.6858855391710392E-12</v>
      </c>
      <c r="T73" s="22">
        <v>12.037177838432811</v>
      </c>
      <c r="U73" s="22">
        <v>4102.998073761906</v>
      </c>
      <c r="V73" s="22">
        <v>24900.15792827363</v>
      </c>
      <c r="W73" s="22">
        <v>2.83</v>
      </c>
      <c r="X73" s="22">
        <v>-4.927177838432811</v>
      </c>
      <c r="Y73" s="22">
        <v>136.07590631417517</v>
      </c>
      <c r="Z73" s="22">
        <v>120.24814193993194</v>
      </c>
      <c r="AA73" s="22">
        <v>120.24814193993194</v>
      </c>
      <c r="AB73" s="24">
        <v>1261</v>
      </c>
      <c r="AC73" s="22">
        <v>6.011575759611411</v>
      </c>
      <c r="AD73" s="22">
        <v>-11.668981760903684</v>
      </c>
      <c r="AE73" s="22">
        <v>9.545790052180326</v>
      </c>
      <c r="AF73">
        <v>286</v>
      </c>
      <c r="AG73">
        <v>278</v>
      </c>
      <c r="AH73">
        <v>8</v>
      </c>
      <c r="AI73">
        <v>24</v>
      </c>
    </row>
    <row r="74" spans="1:35" ht="12.75">
      <c r="A74">
        <v>1934</v>
      </c>
      <c r="B74" s="22">
        <v>12.834</v>
      </c>
      <c r="C74" s="22">
        <v>17.915150769968076</v>
      </c>
      <c r="D74" s="22">
        <v>475</v>
      </c>
      <c r="E74" s="22">
        <v>291</v>
      </c>
      <c r="F74" s="22">
        <v>1.6323024054982818</v>
      </c>
      <c r="G74" s="22">
        <v>19.10650472614824</v>
      </c>
      <c r="H74" s="22">
        <v>167.07287253289337</v>
      </c>
      <c r="I74" s="22">
        <v>2.8489155830755606</v>
      </c>
      <c r="J74" s="8">
        <v>612</v>
      </c>
      <c r="K74" s="22">
        <v>9.61973456637172</v>
      </c>
      <c r="L74" s="22">
        <v>4.806261434460719</v>
      </c>
      <c r="M74" s="22">
        <v>2.488680868258234</v>
      </c>
      <c r="N74" s="22">
        <v>10.02805976135079</v>
      </c>
      <c r="O74" s="22">
        <v>7.23980950461129</v>
      </c>
      <c r="P74" s="22">
        <v>1.385127572067133</v>
      </c>
      <c r="Q74" s="22">
        <v>53.17790675930711</v>
      </c>
      <c r="R74" s="22">
        <v>34.53589600167645</v>
      </c>
      <c r="S74" s="11">
        <v>1.4946905417118073E-12</v>
      </c>
      <c r="T74" s="22">
        <v>-12.037177838432811</v>
      </c>
      <c r="U74" s="22">
        <v>5069.885789595444</v>
      </c>
      <c r="V74" s="22">
        <v>28203.825533943276</v>
      </c>
      <c r="W74" s="22">
        <v>2.36</v>
      </c>
      <c r="X74" s="22">
        <v>18.11717783843281</v>
      </c>
      <c r="Y74" s="22">
        <v>127.51516608748939</v>
      </c>
      <c r="Z74" s="22">
        <v>132.81150047416767</v>
      </c>
      <c r="AA74" s="22">
        <v>132.81150047416767</v>
      </c>
      <c r="AB74" s="24">
        <v>1343.2</v>
      </c>
      <c r="AC74" s="22">
        <v>-3.693083875663488</v>
      </c>
      <c r="AD74" s="22">
        <v>-8.372808348849741</v>
      </c>
      <c r="AE74" s="22">
        <v>-0.926460129663309</v>
      </c>
      <c r="AF74">
        <v>326.1</v>
      </c>
      <c r="AG74">
        <v>315.9</v>
      </c>
      <c r="AH74">
        <v>10.2</v>
      </c>
      <c r="AI74">
        <v>28</v>
      </c>
    </row>
    <row r="75" spans="1:35" ht="12.75">
      <c r="A75">
        <v>1935</v>
      </c>
      <c r="B75" s="22">
        <v>13.044</v>
      </c>
      <c r="C75" s="22">
        <v>18.901597792826</v>
      </c>
      <c r="D75" s="22">
        <v>501</v>
      </c>
      <c r="E75" s="22">
        <v>301</v>
      </c>
      <c r="F75" s="22">
        <v>1.6644518272425248</v>
      </c>
      <c r="G75" s="22">
        <v>19.763085644572577</v>
      </c>
      <c r="H75" s="22">
        <v>167.02135617666312</v>
      </c>
      <c r="I75" s="22">
        <v>3.589058626463775</v>
      </c>
      <c r="J75" s="8">
        <v>749</v>
      </c>
      <c r="K75" s="22">
        <v>9.886909081120761</v>
      </c>
      <c r="L75" s="22">
        <v>5.484138769725699</v>
      </c>
      <c r="M75" s="22">
        <v>2.6299596948405797</v>
      </c>
      <c r="N75" s="22">
        <v>9.935874301001073</v>
      </c>
      <c r="O75" s="22">
        <v>8.002795501113608</v>
      </c>
      <c r="P75" s="22">
        <v>1.241550443169324</v>
      </c>
      <c r="Q75" s="22">
        <v>302.75481315160675</v>
      </c>
      <c r="R75" s="22">
        <v>41.014068476430936</v>
      </c>
      <c r="S75" s="11">
        <v>1.583970112573052E-12</v>
      </c>
      <c r="T75" s="22">
        <v>5.801523498350747</v>
      </c>
      <c r="U75" s="22">
        <v>5738.558682729536</v>
      </c>
      <c r="V75" s="22">
        <v>27283.03027542371</v>
      </c>
      <c r="W75" s="22">
        <v>2.44</v>
      </c>
      <c r="X75" s="22">
        <v>-0.2815234983507473</v>
      </c>
      <c r="Y75" s="22">
        <v>119.30569643718674</v>
      </c>
      <c r="Z75" s="22">
        <v>135.7148092715035</v>
      </c>
      <c r="AA75" s="22">
        <v>135.7148092715035</v>
      </c>
      <c r="AB75" s="24">
        <v>1417.2</v>
      </c>
      <c r="AC75" s="22">
        <v>-2.1489518224698636</v>
      </c>
      <c r="AD75" s="22">
        <v>-4.979329438755014</v>
      </c>
      <c r="AE75" s="22">
        <v>0.5093387256150717</v>
      </c>
      <c r="AF75">
        <v>359.5</v>
      </c>
      <c r="AG75">
        <v>333.7</v>
      </c>
      <c r="AH75">
        <v>25.8</v>
      </c>
      <c r="AI75">
        <v>35</v>
      </c>
    </row>
    <row r="76" spans="1:35" ht="12.75">
      <c r="A76">
        <v>1936</v>
      </c>
      <c r="B76" s="22">
        <v>13.26</v>
      </c>
      <c r="C76" s="22">
        <v>17.09377451908033</v>
      </c>
      <c r="D76" s="22">
        <v>537</v>
      </c>
      <c r="E76" s="22">
        <v>308</v>
      </c>
      <c r="F76" s="22">
        <v>1.7435064935064934</v>
      </c>
      <c r="G76" s="22">
        <v>20.769251538482308</v>
      </c>
      <c r="H76" s="22">
        <v>203.30636932518905</v>
      </c>
      <c r="I76" s="22">
        <v>4.258431715107818</v>
      </c>
      <c r="J76" s="8">
        <v>889</v>
      </c>
      <c r="K76" s="22">
        <v>10.522900589055977</v>
      </c>
      <c r="L76" s="22">
        <v>5.079317410258322</v>
      </c>
      <c r="M76" s="22">
        <v>2.6299596948405797</v>
      </c>
      <c r="N76" s="22">
        <v>9.822513816231051</v>
      </c>
      <c r="O76" s="22">
        <v>7.194681798196611</v>
      </c>
      <c r="P76" s="22">
        <v>1.3652464544982548</v>
      </c>
      <c r="Q76" s="22">
        <v>182.06500197764754</v>
      </c>
      <c r="R76" s="22">
        <v>41.54132230145014</v>
      </c>
      <c r="S76" s="11">
        <v>1.7180620898449297E-12</v>
      </c>
      <c r="T76" s="22">
        <v>8.126253879107637</v>
      </c>
      <c r="U76" s="22">
        <v>5829.543682679323</v>
      </c>
      <c r="V76" s="22">
        <v>27745.296821831147</v>
      </c>
      <c r="W76" s="22">
        <v>2.54</v>
      </c>
      <c r="X76" s="22">
        <v>-2.7162538791076365</v>
      </c>
      <c r="Y76" s="22" t="s">
        <v>5</v>
      </c>
      <c r="Z76" s="22">
        <v>129.670246863947</v>
      </c>
      <c r="AA76" s="22">
        <v>129.670246863947</v>
      </c>
      <c r="AB76" s="24">
        <v>1560.1</v>
      </c>
      <c r="AC76" s="22">
        <v>-1.3537877364540543</v>
      </c>
      <c r="AD76" s="22">
        <v>-3.359131981127034</v>
      </c>
      <c r="AE76" s="22">
        <v>1.0011569875445936</v>
      </c>
      <c r="AF76">
        <v>404.5</v>
      </c>
      <c r="AG76">
        <v>371.9</v>
      </c>
      <c r="AH76">
        <v>32.6</v>
      </c>
      <c r="AI76">
        <v>36</v>
      </c>
    </row>
    <row r="77" spans="1:35" ht="12.75">
      <c r="A77">
        <v>1937</v>
      </c>
      <c r="B77" s="22">
        <v>13.49</v>
      </c>
      <c r="C77" s="22">
        <v>19.88804481568392</v>
      </c>
      <c r="D77" s="22">
        <v>758</v>
      </c>
      <c r="E77" s="22">
        <v>427</v>
      </c>
      <c r="F77" s="22">
        <v>1.775175644028103</v>
      </c>
      <c r="G77" s="22">
        <v>27.317133288085415</v>
      </c>
      <c r="H77" s="22">
        <v>234.0070289883976</v>
      </c>
      <c r="I77" s="22">
        <v>3.8745134712022464</v>
      </c>
      <c r="J77" s="8">
        <v>1109</v>
      </c>
      <c r="K77" s="22">
        <v>11.179220592678622</v>
      </c>
      <c r="L77" s="22">
        <v>5.388886685145139</v>
      </c>
      <c r="M77" s="22">
        <v>2.8690469398260867</v>
      </c>
      <c r="N77" s="22">
        <v>11.109770969262652</v>
      </c>
      <c r="O77" s="22">
        <v>7.479923379134914</v>
      </c>
      <c r="P77" s="22">
        <v>1.4852787129147766</v>
      </c>
      <c r="Q77" s="22">
        <v>-1165.696269910032</v>
      </c>
      <c r="R77" s="22">
        <v>45.1638845887561</v>
      </c>
      <c r="S77" s="11">
        <v>1.7634959317835985E-12</v>
      </c>
      <c r="T77" s="22">
        <v>2.610120011209105</v>
      </c>
      <c r="U77" s="22">
        <v>6107.142357108732</v>
      </c>
      <c r="V77" s="22">
        <v>28853.069814824295</v>
      </c>
      <c r="W77" s="22">
        <v>2.3</v>
      </c>
      <c r="X77" s="22">
        <v>3.009879988790895</v>
      </c>
      <c r="Y77" s="22" t="s">
        <v>5</v>
      </c>
      <c r="Z77" s="22">
        <v>131.84959936764983</v>
      </c>
      <c r="AA77" s="22">
        <v>131.84959936764983</v>
      </c>
      <c r="AB77" s="24">
        <v>1632.3</v>
      </c>
      <c r="AC77" s="22">
        <v>-2.4913885206293065</v>
      </c>
      <c r="AD77" s="22">
        <v>3.2473852042406213</v>
      </c>
      <c r="AE77" s="22">
        <v>-0.2539197541297278</v>
      </c>
      <c r="AF77">
        <v>406.2</v>
      </c>
      <c r="AG77">
        <v>356.9</v>
      </c>
      <c r="AH77">
        <v>49.3</v>
      </c>
      <c r="AI77">
        <v>41</v>
      </c>
    </row>
    <row r="78" spans="1:35" ht="12.75">
      <c r="A78">
        <v>1938</v>
      </c>
      <c r="B78" s="22">
        <v>13.724</v>
      </c>
      <c r="C78" s="22">
        <v>12.819833688189853</v>
      </c>
      <c r="D78" s="22">
        <v>438</v>
      </c>
      <c r="E78" s="22">
        <v>392</v>
      </c>
      <c r="F78" s="22">
        <v>1.1173469387755102</v>
      </c>
      <c r="G78" s="22">
        <v>25.73797200223406</v>
      </c>
      <c r="H78" s="22">
        <v>215.2903267207803</v>
      </c>
      <c r="I78" s="22">
        <v>4.268019977443022</v>
      </c>
      <c r="J78" s="8">
        <v>1254</v>
      </c>
      <c r="K78" s="22">
        <v>11.617735285364548</v>
      </c>
      <c r="L78" s="22">
        <v>5.070585969171771</v>
      </c>
      <c r="M78" s="22">
        <v>2.8690469398260867</v>
      </c>
      <c r="N78" s="22">
        <v>11.709033873142202</v>
      </c>
      <c r="O78" s="22">
        <v>8.000571988508284</v>
      </c>
      <c r="P78" s="22">
        <v>1.4635245942365884</v>
      </c>
      <c r="Q78" s="22">
        <v>1023.6064667361308</v>
      </c>
      <c r="R78" s="22">
        <v>40.108713283661395</v>
      </c>
      <c r="S78" s="11">
        <v>1.751757705142909E-12</v>
      </c>
      <c r="T78" s="22">
        <v>-0.6678476993201343</v>
      </c>
      <c r="U78" s="22">
        <v>6119.0515408533365</v>
      </c>
      <c r="V78" s="22">
        <v>28389.563121746636</v>
      </c>
      <c r="W78" s="22">
        <v>2.51</v>
      </c>
      <c r="X78" s="22">
        <v>5.9078476993201345</v>
      </c>
      <c r="Y78" s="22" t="s">
        <v>5</v>
      </c>
      <c r="Z78" s="22">
        <v>133.1599616534792</v>
      </c>
      <c r="AA78" s="22">
        <v>133.1599616534792</v>
      </c>
      <c r="AB78" s="24">
        <v>1626.4</v>
      </c>
      <c r="AC78" s="22">
        <v>1.509879942115272</v>
      </c>
      <c r="AD78" s="22">
        <v>5.891076215641427</v>
      </c>
      <c r="AE78" s="22">
        <v>3.998249585854863</v>
      </c>
      <c r="AF78">
        <v>414.1</v>
      </c>
      <c r="AG78">
        <v>368.3</v>
      </c>
      <c r="AH78">
        <v>45.8</v>
      </c>
      <c r="AI78">
        <v>38</v>
      </c>
    </row>
    <row r="79" spans="1:35" ht="12.75">
      <c r="A79">
        <v>1939</v>
      </c>
      <c r="B79" s="22">
        <v>13.948</v>
      </c>
      <c r="C79" s="22">
        <v>16.43548023568119</v>
      </c>
      <c r="D79" s="22">
        <v>466</v>
      </c>
      <c r="E79" s="22">
        <v>312</v>
      </c>
      <c r="F79" s="22">
        <v>1.4935897435897436</v>
      </c>
      <c r="G79" s="22">
        <v>21.62339824677487</v>
      </c>
      <c r="H79" s="22">
        <v>188.58945764003374</v>
      </c>
      <c r="I79" s="22">
        <v>3.566237342506581</v>
      </c>
      <c r="J79" s="8">
        <v>1155</v>
      </c>
      <c r="K79" s="22">
        <v>12.075126438331656</v>
      </c>
      <c r="L79" s="22">
        <v>5.593678666993342</v>
      </c>
      <c r="M79" s="22">
        <v>2.9885905623188402</v>
      </c>
      <c r="N79" s="22">
        <v>13.167472932695816</v>
      </c>
      <c r="O79" s="22">
        <v>8.06628548938245</v>
      </c>
      <c r="P79" s="22">
        <v>1.6324084921154842</v>
      </c>
      <c r="Q79" s="22">
        <v>371.6545090098238</v>
      </c>
      <c r="R79" s="22">
        <v>36.93261894299136</v>
      </c>
      <c r="S79" s="11">
        <v>1.7793770619445316E-12</v>
      </c>
      <c r="T79" s="22">
        <v>1.5643651053082408</v>
      </c>
      <c r="U79" s="22">
        <v>6169.689296363717</v>
      </c>
      <c r="V79" s="22">
        <v>28816.332277720907</v>
      </c>
      <c r="W79" s="22">
        <v>2.66</v>
      </c>
      <c r="X79" s="22">
        <v>3.735634894691759</v>
      </c>
      <c r="Y79" s="22" t="s">
        <v>5</v>
      </c>
      <c r="Z79" s="22">
        <v>136.0958787779402</v>
      </c>
      <c r="AA79" s="22">
        <v>136.0958787779402</v>
      </c>
      <c r="AB79" s="24">
        <v>1739</v>
      </c>
      <c r="AC79" s="22">
        <v>1.5015085785140347</v>
      </c>
      <c r="AD79" s="22">
        <v>-2.9431797606370913</v>
      </c>
      <c r="AE79" s="22">
        <v>3.8383744248943197</v>
      </c>
      <c r="AF79">
        <v>404.9</v>
      </c>
      <c r="AG79">
        <v>393.5</v>
      </c>
      <c r="AH79">
        <v>11.4</v>
      </c>
      <c r="AI79">
        <v>15</v>
      </c>
    </row>
    <row r="80" spans="1:35" ht="12.75">
      <c r="A80">
        <v>1940</v>
      </c>
      <c r="B80" s="22">
        <v>14.169</v>
      </c>
      <c r="C80" s="22">
        <v>13.971351483017953</v>
      </c>
      <c r="D80" s="22">
        <v>428</v>
      </c>
      <c r="E80" s="22">
        <v>284</v>
      </c>
      <c r="F80" s="22">
        <v>1.5070422535211268</v>
      </c>
      <c r="G80" s="22">
        <v>18.6468980832512</v>
      </c>
      <c r="H80" s="22">
        <v>193.03592808009228</v>
      </c>
      <c r="I80" s="22">
        <v>3.295303155077877</v>
      </c>
      <c r="J80" s="8">
        <v>1050</v>
      </c>
      <c r="K80" s="22">
        <v>12.095454934019083</v>
      </c>
      <c r="L80" s="22">
        <v>5.425399984234354</v>
      </c>
      <c r="M80" s="22">
        <v>3.1081341848115938</v>
      </c>
      <c r="N80" s="22">
        <v>11.6496676684685</v>
      </c>
      <c r="O80" s="22">
        <v>7.490178177411905</v>
      </c>
      <c r="P80" s="22">
        <v>1.5553258403919346</v>
      </c>
      <c r="Q80" s="22">
        <v>606.4494165683233</v>
      </c>
      <c r="R80" s="22">
        <v>36.572484147882165</v>
      </c>
      <c r="S80" s="11">
        <v>1.819217984130872E-12</v>
      </c>
      <c r="T80" s="22">
        <v>2.214339184905967</v>
      </c>
      <c r="U80" s="22">
        <v>6177.001128900327</v>
      </c>
      <c r="V80" s="22">
        <v>28694.99561292914</v>
      </c>
      <c r="W80" s="22">
        <v>3.13</v>
      </c>
      <c r="X80" s="22">
        <v>3.535660815094033</v>
      </c>
      <c r="Y80" s="22" t="s">
        <v>5</v>
      </c>
      <c r="Z80" s="22">
        <v>141.39938367720683</v>
      </c>
      <c r="AA80" s="22">
        <v>141.39938367720683</v>
      </c>
      <c r="AB80" s="24">
        <v>1803.6</v>
      </c>
      <c r="AC80" s="22">
        <v>-0.7334978487518506</v>
      </c>
      <c r="AD80" s="22">
        <v>-0.7172759329080003</v>
      </c>
      <c r="AE80" s="22">
        <v>1.1281146431449063</v>
      </c>
      <c r="AF80">
        <v>431.9</v>
      </c>
      <c r="AG80">
        <v>411.8</v>
      </c>
      <c r="AH80">
        <v>20.1</v>
      </c>
      <c r="AI80">
        <v>6.2</v>
      </c>
    </row>
    <row r="81" spans="1:35" ht="12.75">
      <c r="A81">
        <v>1941</v>
      </c>
      <c r="B81" s="22">
        <v>14.401</v>
      </c>
      <c r="C81" s="22">
        <v>12.491680948731071</v>
      </c>
      <c r="D81" s="22">
        <v>455</v>
      </c>
      <c r="E81" s="22">
        <v>241</v>
      </c>
      <c r="F81" s="22">
        <v>1.887966804979253</v>
      </c>
      <c r="G81" s="22">
        <v>14.665775733975828</v>
      </c>
      <c r="H81" s="22">
        <v>212.7272131680812</v>
      </c>
      <c r="I81" s="22">
        <v>2.8737717049524387</v>
      </c>
      <c r="J81" s="8">
        <v>1160</v>
      </c>
      <c r="K81" s="22">
        <v>12.571722547267374</v>
      </c>
      <c r="L81" s="22">
        <v>6.112008760585885</v>
      </c>
      <c r="M81" s="22">
        <v>3.2276778073043477</v>
      </c>
      <c r="N81" s="22">
        <v>11.783874177001302</v>
      </c>
      <c r="O81" s="22">
        <v>6.89232271108543</v>
      </c>
      <c r="P81" s="22">
        <v>1.7097101617207258</v>
      </c>
      <c r="Q81" s="22">
        <v>360.67064881220534</v>
      </c>
      <c r="R81" s="22">
        <v>32.86828758672586</v>
      </c>
      <c r="S81" s="11">
        <v>1.8674828101417073E-12</v>
      </c>
      <c r="T81" s="22">
        <v>2.618470353783664</v>
      </c>
      <c r="U81" s="22">
        <v>7085.7105182701625</v>
      </c>
      <c r="V81" s="22">
        <v>32687.100331644502</v>
      </c>
      <c r="W81" s="22">
        <v>1.81</v>
      </c>
      <c r="X81" s="22">
        <v>3.131529646216336</v>
      </c>
      <c r="Y81" s="22" t="s">
        <v>5</v>
      </c>
      <c r="Z81" s="22">
        <v>138.8020118556369</v>
      </c>
      <c r="AA81" s="22">
        <v>138.8020118556369</v>
      </c>
      <c r="AB81" s="24">
        <v>1991.8</v>
      </c>
      <c r="AC81" s="22">
        <v>-4.955227916283123</v>
      </c>
      <c r="AD81" s="22">
        <v>-15.934265007517903</v>
      </c>
      <c r="AE81" s="22">
        <v>-2.841579591509724</v>
      </c>
      <c r="AF81">
        <v>445.2</v>
      </c>
      <c r="AG81">
        <v>422.3</v>
      </c>
      <c r="AH81">
        <v>22.9</v>
      </c>
      <c r="AI81">
        <v>4.7</v>
      </c>
    </row>
    <row r="82" spans="1:35" ht="12.75">
      <c r="A82">
        <v>1942</v>
      </c>
      <c r="B82" s="22">
        <v>14.637</v>
      </c>
      <c r="C82" s="22">
        <v>12.163528209272284</v>
      </c>
      <c r="D82" s="22">
        <v>503</v>
      </c>
      <c r="E82" s="22">
        <v>237</v>
      </c>
      <c r="F82" s="22">
        <v>2.1223628691983123</v>
      </c>
      <c r="G82" s="22">
        <v>12.067689288427735</v>
      </c>
      <c r="H82" s="22">
        <v>202.0825122984159</v>
      </c>
      <c r="I82" s="22">
        <v>2.950861423828213</v>
      </c>
      <c r="J82" s="8">
        <v>1145</v>
      </c>
      <c r="K82" s="22">
        <v>12.751774937641727</v>
      </c>
      <c r="L82" s="22">
        <v>6.120740201672437</v>
      </c>
      <c r="M82" s="22">
        <v>3.3472214297971012</v>
      </c>
      <c r="N82" s="22">
        <v>12.448345254197305</v>
      </c>
      <c r="O82" s="22">
        <v>7.176486094443193</v>
      </c>
      <c r="P82" s="22">
        <v>1.7346017382847227</v>
      </c>
      <c r="Q82" s="22">
        <v>281.91982204253804</v>
      </c>
      <c r="R82" s="22">
        <v>117.0766745145575</v>
      </c>
      <c r="S82" s="11">
        <v>1.9734030434759298E-12</v>
      </c>
      <c r="T82" s="22">
        <v>5.5168052450550675</v>
      </c>
      <c r="U82" s="22">
        <v>7628.533203517476</v>
      </c>
      <c r="V82" s="22">
        <v>35707.766529896384</v>
      </c>
      <c r="W82" s="22">
        <v>1.7</v>
      </c>
      <c r="X82" s="22">
        <v>0.4262539897855193</v>
      </c>
      <c r="Y82" s="22" t="s">
        <v>5</v>
      </c>
      <c r="Z82" s="22">
        <v>137.64406000376385</v>
      </c>
      <c r="AA82" s="22">
        <v>137.64406000376385</v>
      </c>
      <c r="AB82" s="24">
        <v>2211.3</v>
      </c>
      <c r="AC82" s="22">
        <v>-9.711874774704684</v>
      </c>
      <c r="AD82" s="22">
        <v>-6.239525926539521</v>
      </c>
      <c r="AE82" s="22">
        <v>-7.208051290423844</v>
      </c>
      <c r="AF82">
        <v>328.4</v>
      </c>
      <c r="AG82">
        <v>304.7</v>
      </c>
      <c r="AH82">
        <v>23.7</v>
      </c>
      <c r="AI82">
        <v>1.8</v>
      </c>
    </row>
    <row r="83" spans="1:35" ht="12.75">
      <c r="A83">
        <v>1943</v>
      </c>
      <c r="B83" s="22">
        <v>14.877</v>
      </c>
      <c r="C83" s="22">
        <v>12.491680948731071</v>
      </c>
      <c r="D83" s="22">
        <v>610</v>
      </c>
      <c r="E83" s="22">
        <v>181</v>
      </c>
      <c r="F83" s="22">
        <v>3.3701657458563536</v>
      </c>
      <c r="G83" s="22">
        <v>8.064220637361782</v>
      </c>
      <c r="H83" s="22">
        <v>208.80328105705306</v>
      </c>
      <c r="I83" s="22">
        <v>2.863089949747239</v>
      </c>
      <c r="J83" s="8">
        <v>959</v>
      </c>
      <c r="K83" s="22">
        <v>13.328232993920908</v>
      </c>
      <c r="L83" s="22">
        <v>5.752432141294274</v>
      </c>
      <c r="M83" s="22">
        <v>3.5863086747826083</v>
      </c>
      <c r="N83" s="22">
        <v>14.208275748946935</v>
      </c>
      <c r="O83" s="22">
        <v>7.258811959437686</v>
      </c>
      <c r="P83" s="22">
        <v>1.9573830853234553</v>
      </c>
      <c r="Q83" s="22">
        <v>-190.2292616941473</v>
      </c>
      <c r="R83" s="22">
        <v>116.35555844753455</v>
      </c>
      <c r="S83" s="11">
        <v>1.9954294805252238E-12</v>
      </c>
      <c r="T83" s="22">
        <v>1.1099819941875921</v>
      </c>
      <c r="U83" s="22">
        <v>8839.836578379967</v>
      </c>
      <c r="V83" s="22">
        <v>40958.72910541107</v>
      </c>
      <c r="W83" s="22">
        <v>1.72</v>
      </c>
      <c r="X83" s="22">
        <v>5.032618539520926</v>
      </c>
      <c r="Y83" s="22" t="s">
        <v>5</v>
      </c>
      <c r="Z83" s="22">
        <v>143.7075638166574</v>
      </c>
      <c r="AA83" s="22">
        <v>143.7075638166574</v>
      </c>
      <c r="AB83" s="24">
        <v>2485.5</v>
      </c>
      <c r="AC83" s="22">
        <v>-5.804800706844685</v>
      </c>
      <c r="AD83" s="22">
        <v>-2.479195579430619</v>
      </c>
      <c r="AE83" s="22">
        <v>-3.818985936258301</v>
      </c>
      <c r="AF83">
        <v>308.8</v>
      </c>
      <c r="AG83">
        <v>298</v>
      </c>
      <c r="AH83">
        <v>10.8</v>
      </c>
      <c r="AI83">
        <v>0.8</v>
      </c>
    </row>
    <row r="84" spans="1:35" ht="12.75">
      <c r="A84">
        <v>1944</v>
      </c>
      <c r="B84" s="22">
        <v>15.13</v>
      </c>
      <c r="C84" s="22">
        <v>13.643198743559168</v>
      </c>
      <c r="D84" s="22">
        <v>682</v>
      </c>
      <c r="E84" s="22">
        <v>201</v>
      </c>
      <c r="F84" s="22">
        <v>3.3930348258706466</v>
      </c>
      <c r="G84" s="22">
        <v>7.960261991944595</v>
      </c>
      <c r="H84" s="22">
        <v>189.99580567345814</v>
      </c>
      <c r="I84" s="22">
        <v>2.186984393889273</v>
      </c>
      <c r="J84" s="8">
        <v>1080</v>
      </c>
      <c r="K84" s="22">
        <v>15.11859264982073</v>
      </c>
      <c r="L84" s="22">
        <v>6.652564340580558</v>
      </c>
      <c r="M84" s="22">
        <v>3.5863086747826083</v>
      </c>
      <c r="N84" s="22">
        <v>19.516459382275382</v>
      </c>
      <c r="O84" s="22">
        <v>9.983342116122852</v>
      </c>
      <c r="P84" s="22">
        <v>1.954902391931133</v>
      </c>
      <c r="Q84" s="22">
        <v>-125.20993432718245</v>
      </c>
      <c r="R84" s="22">
        <v>120.12326152681915</v>
      </c>
      <c r="S84" s="11">
        <v>1.9891460768528547E-12</v>
      </c>
      <c r="T84" s="22">
        <v>-0.31538660970227284</v>
      </c>
      <c r="U84" s="22">
        <v>11009.549801760364</v>
      </c>
      <c r="V84" s="22">
        <v>49362.69580089912</v>
      </c>
      <c r="W84" s="22">
        <v>1.69</v>
      </c>
      <c r="X84" s="22">
        <v>6.664228144970642</v>
      </c>
      <c r="Y84" s="22" t="s">
        <v>5</v>
      </c>
      <c r="Z84" s="22">
        <v>163.3157262737186</v>
      </c>
      <c r="AA84" s="22">
        <v>163.3157262737186</v>
      </c>
      <c r="AB84" s="24">
        <v>2595.2</v>
      </c>
      <c r="AC84" s="22">
        <v>-0.8204902506318926</v>
      </c>
      <c r="AD84" s="22">
        <v>-0.7473300598124936</v>
      </c>
      <c r="AE84" s="22">
        <v>0.8988095097823834</v>
      </c>
      <c r="AF84">
        <v>297.3</v>
      </c>
      <c r="AG84">
        <v>285.9</v>
      </c>
      <c r="AH84">
        <v>11.4</v>
      </c>
      <c r="AI84">
        <v>0.8</v>
      </c>
    </row>
    <row r="85" spans="1:35" ht="12.75">
      <c r="A85">
        <v>1945</v>
      </c>
      <c r="B85" s="22">
        <v>15.39</v>
      </c>
      <c r="C85" s="22">
        <v>13.971351483017953</v>
      </c>
      <c r="D85" s="22">
        <v>739</v>
      </c>
      <c r="E85" s="22">
        <v>266</v>
      </c>
      <c r="F85" s="22">
        <v>2.7781954887218046</v>
      </c>
      <c r="G85" s="22">
        <v>8.848959897910948</v>
      </c>
      <c r="H85" s="22">
        <v>168.87336237835362</v>
      </c>
      <c r="I85" s="22">
        <v>3.34126866459606</v>
      </c>
      <c r="J85" s="8">
        <v>1090</v>
      </c>
      <c r="K85" s="22">
        <v>15.218783092851622</v>
      </c>
      <c r="L85" s="22">
        <v>5.657180056713715</v>
      </c>
      <c r="M85" s="22">
        <v>3.5863086747826083</v>
      </c>
      <c r="N85" s="22">
        <v>18.648058748679514</v>
      </c>
      <c r="O85" s="22">
        <v>8.851485129579842</v>
      </c>
      <c r="P85" s="22">
        <v>2.1067717423329944</v>
      </c>
      <c r="Q85" s="22">
        <v>-177.65632905100534</v>
      </c>
      <c r="R85" s="22">
        <v>124.84985154439356</v>
      </c>
      <c r="S85" s="11">
        <v>2.381824282179923E-12</v>
      </c>
      <c r="T85" s="22">
        <v>18.016125965149854</v>
      </c>
      <c r="U85" s="22">
        <v>11045.493175900923</v>
      </c>
      <c r="V85" s="22">
        <v>47802.02937206364</v>
      </c>
      <c r="W85" s="22">
        <v>1.68</v>
      </c>
      <c r="X85" s="22">
        <v>-11.454118779633998</v>
      </c>
      <c r="Y85" s="22" t="s">
        <v>5</v>
      </c>
      <c r="Z85" s="22">
        <v>153.45388188181423</v>
      </c>
      <c r="AA85" s="22">
        <v>153.45388188181423</v>
      </c>
      <c r="AB85" s="24">
        <v>2395.5</v>
      </c>
      <c r="AC85" s="22">
        <v>-2.542658429145562</v>
      </c>
      <c r="AD85" s="22">
        <v>-1.8248906718775448</v>
      </c>
      <c r="AE85" s="22">
        <v>-1.2103682259421822</v>
      </c>
      <c r="AF85">
        <v>304.1</v>
      </c>
      <c r="AG85">
        <v>297.1</v>
      </c>
      <c r="AH85">
        <v>7</v>
      </c>
      <c r="AI85">
        <v>1</v>
      </c>
    </row>
    <row r="86" spans="1:35" ht="12.75">
      <c r="A86">
        <v>1946</v>
      </c>
      <c r="B86" s="22">
        <v>15.654</v>
      </c>
      <c r="C86" s="22">
        <v>14.464574994446915</v>
      </c>
      <c r="D86" s="22">
        <v>1168</v>
      </c>
      <c r="E86" s="22">
        <v>519</v>
      </c>
      <c r="F86" s="22">
        <v>2.250481695568401</v>
      </c>
      <c r="G86" s="22">
        <v>17.498768747519996</v>
      </c>
      <c r="H86" s="22">
        <v>261.28942887417327</v>
      </c>
      <c r="I86" s="22">
        <v>4.147478176956459</v>
      </c>
      <c r="J86" s="8">
        <v>1142</v>
      </c>
      <c r="K86" s="22">
        <v>17.167414608032125</v>
      </c>
      <c r="L86" s="22">
        <v>5.920710824053262</v>
      </c>
      <c r="M86" s="22">
        <v>4.184026787246377</v>
      </c>
      <c r="N86" s="22">
        <v>18.61539843455621</v>
      </c>
      <c r="O86" s="22">
        <v>9.542462693211283</v>
      </c>
      <c r="P86" s="22">
        <v>1.9507960400829873</v>
      </c>
      <c r="Q86" s="22">
        <v>-2280.6440484831446</v>
      </c>
      <c r="R86" s="22">
        <v>150.5919644433023</v>
      </c>
      <c r="S86" s="11">
        <v>2.8028813766206583E-12</v>
      </c>
      <c r="T86" s="22">
        <v>16.278125195154658</v>
      </c>
      <c r="U86" s="22">
        <v>12734.436072193617</v>
      </c>
      <c r="V86" s="22">
        <v>51765.56310206134</v>
      </c>
      <c r="W86" s="22">
        <v>0.9</v>
      </c>
      <c r="X86" s="22">
        <v>-9.495795212029389</v>
      </c>
      <c r="Y86" s="22" t="s">
        <v>5</v>
      </c>
      <c r="Z86" s="22">
        <v>148.65180625307437</v>
      </c>
      <c r="AA86" s="22">
        <v>148.65180625307437</v>
      </c>
      <c r="AB86" s="24">
        <v>1935.38</v>
      </c>
      <c r="AC86" s="22">
        <v>-6.831331764005774</v>
      </c>
      <c r="AD86" s="22">
        <v>-27.438568573156285</v>
      </c>
      <c r="AE86" s="22">
        <v>-5.023380530980182</v>
      </c>
      <c r="AF86">
        <v>356.2</v>
      </c>
      <c r="AG86">
        <v>347.9</v>
      </c>
      <c r="AH86">
        <v>8.300000000000011</v>
      </c>
      <c r="AI86">
        <v>4.4</v>
      </c>
    </row>
    <row r="87" spans="1:35" ht="12.75">
      <c r="A87">
        <v>1947</v>
      </c>
      <c r="B87" s="22">
        <v>15.929</v>
      </c>
      <c r="C87" s="22">
        <v>15.779174756763622</v>
      </c>
      <c r="D87" s="22">
        <v>1612</v>
      </c>
      <c r="E87" s="22">
        <v>1188</v>
      </c>
      <c r="F87" s="22">
        <v>1.3569023569023568</v>
      </c>
      <c r="G87" s="22">
        <v>31.871708582094968</v>
      </c>
      <c r="H87" s="22">
        <v>263.0353975644661</v>
      </c>
      <c r="I87" s="22">
        <v>6.534185363839578</v>
      </c>
      <c r="J87" s="8">
        <v>1353</v>
      </c>
      <c r="K87" s="22">
        <v>19.79414665792895</v>
      </c>
      <c r="L87" s="22">
        <v>6.430309476559254</v>
      </c>
      <c r="M87" s="22">
        <v>4.662201277217391</v>
      </c>
      <c r="N87" s="22">
        <v>21.18270408367674</v>
      </c>
      <c r="O87" s="22">
        <v>15.411222355127606</v>
      </c>
      <c r="P87" s="22">
        <v>1.3744986345375032</v>
      </c>
      <c r="Q87" s="22">
        <v>-3462.940755373036</v>
      </c>
      <c r="R87" s="22">
        <v>131.22230194027793</v>
      </c>
      <c r="S87" s="11">
        <v>3.18250943585896E-12</v>
      </c>
      <c r="T87" s="22">
        <v>12.702206522783754</v>
      </c>
      <c r="U87" s="22">
        <v>14942.696932631108</v>
      </c>
      <c r="V87" s="22">
        <v>54272.408833363384</v>
      </c>
      <c r="W87" s="22">
        <v>0.85</v>
      </c>
      <c r="X87" s="22">
        <v>-5.692156289749176</v>
      </c>
      <c r="Y87" s="22" t="s">
        <v>5</v>
      </c>
      <c r="Z87" s="22">
        <v>181.6149839678448</v>
      </c>
      <c r="AA87" s="22">
        <v>181.6149839678448</v>
      </c>
      <c r="AB87" s="24">
        <v>1941.1</v>
      </c>
      <c r="AC87" s="22">
        <v>-13.82697908295776</v>
      </c>
      <c r="AD87" s="22">
        <v>-10.684062295544862</v>
      </c>
      <c r="AE87" s="22">
        <v>-10.69507269029133</v>
      </c>
      <c r="AF87">
        <v>458.3</v>
      </c>
      <c r="AG87">
        <v>406.2</v>
      </c>
      <c r="AH87">
        <v>52.1</v>
      </c>
      <c r="AI87">
        <v>39</v>
      </c>
    </row>
    <row r="88" spans="1:35" ht="12.75">
      <c r="A88">
        <v>1948</v>
      </c>
      <c r="B88" s="22">
        <v>16.264</v>
      </c>
      <c r="C88" s="22">
        <v>14.29950422247674</v>
      </c>
      <c r="D88" s="22">
        <v>1577</v>
      </c>
      <c r="E88" s="22">
        <v>1392</v>
      </c>
      <c r="F88" s="22">
        <v>1.1329022988505748</v>
      </c>
      <c r="G88" s="22">
        <v>35.439290062218156</v>
      </c>
      <c r="H88" s="22">
        <v>269.4641731678613</v>
      </c>
      <c r="I88" s="22">
        <v>6.58455416804324</v>
      </c>
      <c r="J88" s="8">
        <v>1496</v>
      </c>
      <c r="K88" s="22">
        <v>20.032280464553093</v>
      </c>
      <c r="L88" s="22">
        <v>6.157253500761651</v>
      </c>
      <c r="M88" s="22">
        <v>5.140375767188406</v>
      </c>
      <c r="N88" s="22">
        <v>31.646972396856448</v>
      </c>
      <c r="O88" s="22">
        <v>21.920679515110262</v>
      </c>
      <c r="P88" s="22">
        <v>1.443703986230979</v>
      </c>
      <c r="Q88" s="22">
        <v>-2349.116329417063</v>
      </c>
      <c r="R88" s="22">
        <v>92.35764419659233</v>
      </c>
      <c r="S88" s="11">
        <v>3.5993545783874482E-12</v>
      </c>
      <c r="T88" s="22">
        <v>12.308452924217761</v>
      </c>
      <c r="U88" s="22">
        <v>18651.91738990848</v>
      </c>
      <c r="V88" s="22">
        <v>65963.72105361678</v>
      </c>
      <c r="W88" s="22">
        <v>0.61</v>
      </c>
      <c r="X88" s="22">
        <v>-5.063036615672969</v>
      </c>
      <c r="Y88" s="22" t="s">
        <v>5</v>
      </c>
      <c r="Z88" s="22">
        <v>215.83256986784517</v>
      </c>
      <c r="AA88" s="22">
        <v>215.83256986784517</v>
      </c>
      <c r="AB88" s="24">
        <v>2043.1</v>
      </c>
      <c r="AC88" s="22">
        <v>-5.673930284762881</v>
      </c>
      <c r="AD88" s="22">
        <v>-0.4198799431153164</v>
      </c>
      <c r="AE88" s="22">
        <v>-4.30490215433651</v>
      </c>
      <c r="AF88">
        <v>611.2</v>
      </c>
      <c r="AG88">
        <v>473</v>
      </c>
      <c r="AH88">
        <v>138.2</v>
      </c>
      <c r="AI88">
        <v>119</v>
      </c>
    </row>
    <row r="89" spans="1:35" ht="12.75">
      <c r="A89">
        <v>1949</v>
      </c>
      <c r="B89" s="22">
        <v>16.668</v>
      </c>
      <c r="C89" s="22">
        <v>9.532339880157302</v>
      </c>
      <c r="D89" s="22">
        <v>1011</v>
      </c>
      <c r="E89" s="22">
        <v>1036</v>
      </c>
      <c r="F89" s="22">
        <v>0.9758687258687259</v>
      </c>
      <c r="G89" s="22">
        <v>24.157268781803126</v>
      </c>
      <c r="H89" s="22">
        <v>237.34727670529537</v>
      </c>
      <c r="I89" s="22">
        <v>5.532673431549029</v>
      </c>
      <c r="J89" s="8">
        <v>1805</v>
      </c>
      <c r="K89" s="22">
        <v>19.316427009274413</v>
      </c>
      <c r="L89" s="22">
        <v>5.611141549166445</v>
      </c>
      <c r="M89" s="22">
        <v>5.140375767188406</v>
      </c>
      <c r="N89" s="22">
        <v>26.550138298877865</v>
      </c>
      <c r="O89" s="22">
        <v>15.458492713309754</v>
      </c>
      <c r="P89" s="22">
        <v>1.7175114541418524</v>
      </c>
      <c r="Q89" s="22">
        <v>-888.2136904534566</v>
      </c>
      <c r="R89" s="22">
        <v>65.77892029538565</v>
      </c>
      <c r="S89" s="11">
        <v>4.718421867597189E-12</v>
      </c>
      <c r="T89" s="22">
        <v>27.071984799713178</v>
      </c>
      <c r="U89" s="22">
        <v>19148.971904717684</v>
      </c>
      <c r="V89" s="22">
        <v>61087.30840394589</v>
      </c>
      <c r="W89" s="22">
        <v>0.84</v>
      </c>
      <c r="X89" s="22">
        <v>-19.583299877493747</v>
      </c>
      <c r="Y89" s="22" t="s">
        <v>5</v>
      </c>
      <c r="Z89" s="22">
        <v>217.5812654897028</v>
      </c>
      <c r="AA89" s="22">
        <v>217.5812654897028</v>
      </c>
      <c r="AB89" s="24">
        <v>2117.1</v>
      </c>
      <c r="AC89" s="22">
        <v>-1.2810648693718405</v>
      </c>
      <c r="AD89" s="22">
        <v>6.235317283432172</v>
      </c>
      <c r="AE89" s="22">
        <v>-0.567551109292741</v>
      </c>
      <c r="AF89">
        <v>641.9</v>
      </c>
      <c r="AG89">
        <v>484.7</v>
      </c>
      <c r="AH89">
        <v>157.2</v>
      </c>
      <c r="AI89">
        <v>152</v>
      </c>
    </row>
    <row r="90" spans="1:35" ht="12.75">
      <c r="A90">
        <v>1950</v>
      </c>
      <c r="B90" s="22">
        <v>17.15</v>
      </c>
      <c r="C90" s="22">
        <v>11.833386665331933</v>
      </c>
      <c r="D90" s="22">
        <v>1178</v>
      </c>
      <c r="E90" s="22">
        <v>964</v>
      </c>
      <c r="F90" s="22">
        <v>1.2219917012448134</v>
      </c>
      <c r="G90" s="22">
        <v>24.795744539917894</v>
      </c>
      <c r="H90" s="22">
        <v>245.74285220056976</v>
      </c>
      <c r="I90" s="22">
        <v>5.407140237862169</v>
      </c>
      <c r="J90" s="8">
        <v>1553</v>
      </c>
      <c r="K90" s="22">
        <v>19.892885065553596</v>
      </c>
      <c r="L90" s="22">
        <v>5.652417452484687</v>
      </c>
      <c r="M90" s="22">
        <v>5.259919389681159</v>
      </c>
      <c r="N90" s="22">
        <v>23.73870664226314</v>
      </c>
      <c r="O90" s="22">
        <v>14.54900992985477</v>
      </c>
      <c r="P90" s="22">
        <v>1.6316372561923258</v>
      </c>
      <c r="Q90" s="22">
        <v>698.968251436169</v>
      </c>
      <c r="R90" s="22">
        <v>60.03073667147665</v>
      </c>
      <c r="S90" s="11">
        <v>5.923523453243984E-12</v>
      </c>
      <c r="T90" s="22">
        <v>22.745705615594858</v>
      </c>
      <c r="U90" s="22">
        <v>20040.823925082714</v>
      </c>
      <c r="V90" s="22">
        <v>57976.61980401881</v>
      </c>
      <c r="W90" s="22">
        <v>0.65</v>
      </c>
      <c r="X90" s="22">
        <v>-15.005584209715268</v>
      </c>
      <c r="Y90" s="22" t="s">
        <v>5</v>
      </c>
      <c r="Z90" s="22">
        <v>210.34654296689993</v>
      </c>
      <c r="AA90" s="22">
        <v>210.34654296689993</v>
      </c>
      <c r="AB90" s="24">
        <v>2289.2</v>
      </c>
      <c r="AC90" s="22">
        <v>2.6418249014212423</v>
      </c>
      <c r="AD90" s="22">
        <v>-2.6559989797974017</v>
      </c>
      <c r="AE90" s="22">
        <v>3.653775186870112</v>
      </c>
      <c r="AF90">
        <v>692.5</v>
      </c>
      <c r="AG90">
        <v>532.6</v>
      </c>
      <c r="AH90">
        <v>159.9</v>
      </c>
      <c r="AI90">
        <v>128</v>
      </c>
    </row>
    <row r="91" spans="1:35" ht="12.75">
      <c r="A91">
        <v>1951</v>
      </c>
      <c r="B91" s="22">
        <v>17.517</v>
      </c>
      <c r="C91" s="22">
        <v>9.369257912668694</v>
      </c>
      <c r="D91" s="22">
        <v>1169</v>
      </c>
      <c r="E91" s="22">
        <v>1480</v>
      </c>
      <c r="F91" s="22">
        <v>0.7898648648648648</v>
      </c>
      <c r="G91" s="22">
        <v>28.18787087953036</v>
      </c>
      <c r="H91" s="22">
        <v>228.0627807807291</v>
      </c>
      <c r="I91" s="22">
        <v>7.9837790479393576</v>
      </c>
      <c r="J91" s="8">
        <v>1992</v>
      </c>
      <c r="K91" s="22">
        <v>20.414068933778317</v>
      </c>
      <c r="L91" s="22">
        <v>6.037394627664447</v>
      </c>
      <c r="M91" s="22">
        <v>5.61855025715942</v>
      </c>
      <c r="N91" s="22">
        <v>26.49962019687648</v>
      </c>
      <c r="O91" s="22">
        <v>16.499710737521056</v>
      </c>
      <c r="P91" s="22">
        <v>1.6060657437233248</v>
      </c>
      <c r="Q91" s="22">
        <v>387.9522324013004</v>
      </c>
      <c r="R91" s="22">
        <v>48.63556471942701</v>
      </c>
      <c r="S91" s="11">
        <v>8.110078882836436E-12</v>
      </c>
      <c r="T91" s="22">
        <v>31.41761449330147</v>
      </c>
      <c r="U91" s="22">
        <v>18878.10104416079</v>
      </c>
      <c r="V91" s="22">
        <v>49849.75927418665</v>
      </c>
      <c r="W91" s="22">
        <v>0.52</v>
      </c>
      <c r="X91" s="22">
        <v>-23.41761449330147</v>
      </c>
      <c r="Y91" s="22" t="s">
        <v>5</v>
      </c>
      <c r="Z91" s="22">
        <v>202.30295992725254</v>
      </c>
      <c r="AA91" s="22">
        <v>181.0500256189459</v>
      </c>
      <c r="AB91" s="24">
        <v>2448.9</v>
      </c>
      <c r="AC91" s="22">
        <v>-6.141684322977643</v>
      </c>
      <c r="AD91" s="22">
        <v>-9.250678080446468</v>
      </c>
      <c r="AE91" s="22">
        <v>-4.811591865753806</v>
      </c>
      <c r="AF91" t="s">
        <v>5</v>
      </c>
      <c r="AG91" t="s">
        <v>5</v>
      </c>
      <c r="AH91" t="s">
        <v>5</v>
      </c>
      <c r="AI91">
        <v>98</v>
      </c>
    </row>
    <row r="92" spans="1:35" ht="12.75">
      <c r="A92">
        <v>1952</v>
      </c>
      <c r="B92" s="22">
        <v>17.876</v>
      </c>
      <c r="C92" s="22">
        <v>6.409916844094926</v>
      </c>
      <c r="D92" s="22">
        <v>688</v>
      </c>
      <c r="E92" s="22">
        <v>1179</v>
      </c>
      <c r="F92" s="22">
        <v>0.5835453774385072</v>
      </c>
      <c r="G92" s="22">
        <v>21.162689429674245</v>
      </c>
      <c r="H92" s="22">
        <v>184.90030885279984</v>
      </c>
      <c r="I92" s="22">
        <v>6.783536173905945</v>
      </c>
      <c r="J92" s="8">
        <v>2048</v>
      </c>
      <c r="K92" s="22">
        <v>20.028351507492957</v>
      </c>
      <c r="L92" s="22">
        <v>5.177744564324899</v>
      </c>
      <c r="M92" s="22">
        <v>5.259919389681159</v>
      </c>
      <c r="N92" s="22">
        <v>21.979894715325884</v>
      </c>
      <c r="O92" s="22">
        <v>14.439749920068934</v>
      </c>
      <c r="P92" s="22">
        <v>1.522179735590667</v>
      </c>
      <c r="Q92" s="22">
        <v>1399.1895003415018</v>
      </c>
      <c r="R92" s="22">
        <v>65.5568193924899</v>
      </c>
      <c r="S92" s="11">
        <v>1.1252195009373023E-11</v>
      </c>
      <c r="T92" s="22">
        <v>32.74556268692024</v>
      </c>
      <c r="U92" s="22">
        <v>16170.671844295153</v>
      </c>
      <c r="V92" s="22">
        <v>40966.70750380569</v>
      </c>
      <c r="W92" s="22">
        <v>0.46</v>
      </c>
      <c r="X92" s="22">
        <v>-24.745562686920238</v>
      </c>
      <c r="Y92" s="22" t="s">
        <v>5</v>
      </c>
      <c r="Z92" s="22">
        <v>184.89512346272986</v>
      </c>
      <c r="AA92" s="22">
        <v>174.79846752377583</v>
      </c>
      <c r="AB92" s="24">
        <v>2537.4</v>
      </c>
      <c r="AC92" s="22">
        <v>-0.4158793812499222</v>
      </c>
      <c r="AD92" s="22">
        <v>4.601862018924447</v>
      </c>
      <c r="AE92" s="22">
        <v>0.3269733751602555</v>
      </c>
      <c r="AF92" t="s">
        <v>5</v>
      </c>
      <c r="AG92" t="s">
        <v>5</v>
      </c>
      <c r="AH92" t="s">
        <v>5</v>
      </c>
      <c r="AI92">
        <v>64</v>
      </c>
    </row>
    <row r="93" spans="1:35" ht="12.75">
      <c r="A93">
        <v>1953</v>
      </c>
      <c r="B93" s="22">
        <v>18.23</v>
      </c>
      <c r="C93" s="22">
        <v>10.518786903015226</v>
      </c>
      <c r="D93" s="22">
        <v>1125</v>
      </c>
      <c r="E93" s="22">
        <v>795</v>
      </c>
      <c r="F93" s="22">
        <v>1.4150943396226414</v>
      </c>
      <c r="G93" s="22">
        <v>16.66832734924307</v>
      </c>
      <c r="H93" s="22">
        <v>215.20695278430628</v>
      </c>
      <c r="I93" s="22">
        <v>7.252608865998619</v>
      </c>
      <c r="J93" s="8">
        <v>1659</v>
      </c>
      <c r="K93" s="22">
        <v>19.91666925001623</v>
      </c>
      <c r="L93" s="22">
        <v>6.769248144191744</v>
      </c>
      <c r="M93" s="22">
        <v>5.379463012173913</v>
      </c>
      <c r="N93" s="22">
        <v>22.585782719321838</v>
      </c>
      <c r="O93" s="22">
        <v>14.2350353114318</v>
      </c>
      <c r="P93" s="22">
        <v>1.5866334171425456</v>
      </c>
      <c r="Q93" s="22">
        <v>-1055.2303827914625</v>
      </c>
      <c r="R93" s="22">
        <v>67.98380845126579</v>
      </c>
      <c r="S93" s="11">
        <v>1.1700250025087344E-11</v>
      </c>
      <c r="T93" s="22">
        <v>3.9046989678130473</v>
      </c>
      <c r="U93" s="22">
        <v>18794.037109224504</v>
      </c>
      <c r="V93" s="22">
        <v>49260.10941445586</v>
      </c>
      <c r="W93" s="22">
        <v>0.47</v>
      </c>
      <c r="X93" s="22">
        <v>4.095301032186953</v>
      </c>
      <c r="Y93" s="22" t="s">
        <v>5</v>
      </c>
      <c r="Z93" s="22">
        <v>204.90333712180347</v>
      </c>
      <c r="AA93" s="22">
        <v>174.92104709426934</v>
      </c>
      <c r="AB93" s="24">
        <v>2659.8</v>
      </c>
      <c r="AC93" s="22">
        <v>1.1860922826833957</v>
      </c>
      <c r="AD93" s="22">
        <v>3.3326309698194305</v>
      </c>
      <c r="AE93" s="22">
        <v>1.8223534196161406</v>
      </c>
      <c r="AF93" t="s">
        <v>5</v>
      </c>
      <c r="AG93" t="s">
        <v>5</v>
      </c>
      <c r="AH93" t="s">
        <v>5</v>
      </c>
      <c r="AI93">
        <v>35</v>
      </c>
    </row>
    <row r="94" spans="1:35" ht="12.75">
      <c r="A94">
        <v>1954</v>
      </c>
      <c r="B94" s="22">
        <v>18.58</v>
      </c>
      <c r="C94" s="22">
        <v>11.34016315390297</v>
      </c>
      <c r="D94" s="22">
        <v>1027</v>
      </c>
      <c r="E94" s="22">
        <v>979</v>
      </c>
      <c r="F94" s="22">
        <v>1.04902962206333</v>
      </c>
      <c r="G94" s="22">
        <v>20.35510277268519</v>
      </c>
      <c r="H94" s="22">
        <v>180.71170718370908</v>
      </c>
      <c r="I94" s="22">
        <v>6.902359344708715</v>
      </c>
      <c r="J94" s="8">
        <v>1984</v>
      </c>
      <c r="K94" s="22">
        <v>21.494698184363312</v>
      </c>
      <c r="L94" s="22">
        <v>6.73114731035952</v>
      </c>
      <c r="M94" s="22">
        <v>5.61855025715942</v>
      </c>
      <c r="N94" s="22">
        <v>24.02074592720449</v>
      </c>
      <c r="O94" s="22">
        <v>14.885038370310482</v>
      </c>
      <c r="P94" s="22">
        <v>1.6137510249967497</v>
      </c>
      <c r="Q94" s="22">
        <v>-412.9066809784463</v>
      </c>
      <c r="R94" s="22">
        <v>62.27478339517462</v>
      </c>
      <c r="S94" s="11">
        <v>1.2140847814465227E-11</v>
      </c>
      <c r="T94" s="22">
        <v>3.69654083988209</v>
      </c>
      <c r="U94" s="22">
        <v>21952.700392703115</v>
      </c>
      <c r="V94" s="22">
        <v>57035.91072111537</v>
      </c>
      <c r="W94" s="22">
        <v>0.65</v>
      </c>
      <c r="X94" s="22">
        <v>4.30345916011791</v>
      </c>
      <c r="Y94" s="22" t="s">
        <v>5</v>
      </c>
      <c r="Z94" s="22">
        <v>212.9730978365377</v>
      </c>
      <c r="AA94" s="22">
        <v>193.67572137977967</v>
      </c>
      <c r="AB94" s="24">
        <v>2701.4</v>
      </c>
      <c r="AC94" s="22">
        <v>0.5217338208682801</v>
      </c>
      <c r="AD94" s="22">
        <v>0.73448267420168</v>
      </c>
      <c r="AE94" s="22">
        <v>1.964985121852747</v>
      </c>
      <c r="AF94" t="s">
        <v>5</v>
      </c>
      <c r="AG94" t="s">
        <v>5</v>
      </c>
      <c r="AH94" t="s">
        <v>5</v>
      </c>
      <c r="AI94">
        <v>44</v>
      </c>
    </row>
    <row r="95" spans="1:35" ht="12.75">
      <c r="A95">
        <v>1955</v>
      </c>
      <c r="B95" s="22">
        <v>18.928</v>
      </c>
      <c r="C95" s="22">
        <v>10.025563391586264</v>
      </c>
      <c r="D95" s="22">
        <v>929</v>
      </c>
      <c r="E95" s="22">
        <v>1173</v>
      </c>
      <c r="F95" s="22">
        <v>0.7919863597612958</v>
      </c>
      <c r="G95" s="22">
        <v>23.79385191694833</v>
      </c>
      <c r="H95" s="22">
        <v>180.3923886357799</v>
      </c>
      <c r="I95" s="22">
        <v>7.722369173679907</v>
      </c>
      <c r="J95" s="8">
        <v>1819</v>
      </c>
      <c r="K95" s="22">
        <v>24.124401709949563</v>
      </c>
      <c r="L95" s="22">
        <v>7.0081721230146465</v>
      </c>
      <c r="M95" s="22">
        <v>5.9771811246376805</v>
      </c>
      <c r="N95" s="22">
        <v>23.481648358407288</v>
      </c>
      <c r="O95" s="22">
        <v>13.012520789151683</v>
      </c>
      <c r="P95" s="22">
        <v>1.8045426200574095</v>
      </c>
      <c r="Q95" s="22">
        <v>791.7040063147349</v>
      </c>
      <c r="R95" s="22">
        <v>57.35584568192912</v>
      </c>
      <c r="S95" s="11">
        <v>1.363629788848908E-11</v>
      </c>
      <c r="T95" s="22">
        <v>11.615958013567251</v>
      </c>
      <c r="U95" s="22">
        <v>23258.809104962224</v>
      </c>
      <c r="V95" s="22">
        <v>59247.196483855674</v>
      </c>
      <c r="W95" s="22">
        <v>0.31</v>
      </c>
      <c r="X95" s="22">
        <v>-4.615958013567251</v>
      </c>
      <c r="Y95" s="22" t="s">
        <v>5</v>
      </c>
      <c r="Z95" s="22">
        <v>207.56466778541483</v>
      </c>
      <c r="AA95" s="22">
        <v>176.75974065167233</v>
      </c>
      <c r="AB95" s="24">
        <v>2889.8</v>
      </c>
      <c r="AC95" s="22">
        <v>2.0610275630282757</v>
      </c>
      <c r="AD95" s="22">
        <v>1.4175924128247226</v>
      </c>
      <c r="AE95" s="22">
        <v>3.1477995338274</v>
      </c>
      <c r="AF95" t="s">
        <v>5</v>
      </c>
      <c r="AG95" t="s">
        <v>5</v>
      </c>
      <c r="AH95" t="s">
        <v>5</v>
      </c>
      <c r="AI95">
        <v>30</v>
      </c>
    </row>
    <row r="96" spans="1:35" ht="12.75">
      <c r="A96">
        <v>1956</v>
      </c>
      <c r="B96" s="22">
        <v>19.272</v>
      </c>
      <c r="C96" s="22">
        <v>11.177081186414364</v>
      </c>
      <c r="D96" s="22">
        <v>944</v>
      </c>
      <c r="E96" s="22">
        <v>1128</v>
      </c>
      <c r="F96" s="22">
        <v>0.8368794326241135</v>
      </c>
      <c r="G96" s="22">
        <v>23.06859384208265</v>
      </c>
      <c r="H96" s="22">
        <v>165.76779177093874</v>
      </c>
      <c r="I96" s="22">
        <v>7.2860065304260955</v>
      </c>
      <c r="J96" s="8">
        <v>2040</v>
      </c>
      <c r="K96" s="22">
        <v>25.796533287170554</v>
      </c>
      <c r="L96" s="22">
        <v>6.6882838722982685</v>
      </c>
      <c r="M96" s="22">
        <v>5.9771811246376805</v>
      </c>
      <c r="N96" s="22">
        <v>26.624175408729243</v>
      </c>
      <c r="O96" s="22">
        <v>14.596761550242737</v>
      </c>
      <c r="P96" s="22">
        <v>1.8239782377130422</v>
      </c>
      <c r="Q96" s="22">
        <v>245.3899508887853</v>
      </c>
      <c r="R96" s="22">
        <v>50.66638676122644</v>
      </c>
      <c r="S96" s="11">
        <v>1.5469118405844752E-11</v>
      </c>
      <c r="T96" s="22">
        <v>12.611047584531931</v>
      </c>
      <c r="U96" s="22">
        <v>23284.7079190524</v>
      </c>
      <c r="V96" s="22">
        <v>64113.23710847629</v>
      </c>
      <c r="W96" s="22">
        <v>-0.19</v>
      </c>
      <c r="X96" s="22">
        <v>-5.611047584531931</v>
      </c>
      <c r="Y96" s="22" t="s">
        <v>5</v>
      </c>
      <c r="Z96" s="22">
        <v>221.98910566117968</v>
      </c>
      <c r="AA96" s="22">
        <v>214.88198707516062</v>
      </c>
      <c r="AB96" s="24">
        <v>2972.9</v>
      </c>
      <c r="AC96" s="22">
        <v>1.1706107650547626</v>
      </c>
      <c r="AD96" s="22">
        <v>-0.5081635980115085</v>
      </c>
      <c r="AE96" s="22">
        <v>1.6682638232606406</v>
      </c>
      <c r="AF96" t="s">
        <v>5</v>
      </c>
      <c r="AG96" t="s">
        <v>5</v>
      </c>
      <c r="AH96" t="s">
        <v>5</v>
      </c>
      <c r="AI96">
        <v>18</v>
      </c>
    </row>
    <row r="97" spans="1:35" ht="12.75">
      <c r="A97">
        <v>1957</v>
      </c>
      <c r="B97" s="22">
        <v>19.611</v>
      </c>
      <c r="C97" s="22">
        <v>11.833386665331933</v>
      </c>
      <c r="D97" s="22">
        <v>975</v>
      </c>
      <c r="E97" s="22">
        <v>1310</v>
      </c>
      <c r="F97" s="22">
        <v>0.7442748091603053</v>
      </c>
      <c r="G97" s="22">
        <v>26.358546870293186</v>
      </c>
      <c r="H97" s="22">
        <v>159.1073597052747</v>
      </c>
      <c r="I97" s="22">
        <v>8.204628523579121</v>
      </c>
      <c r="J97" s="8">
        <v>2337</v>
      </c>
      <c r="K97" s="22">
        <v>27.83370039114418</v>
      </c>
      <c r="L97" s="22">
        <v>6.654945642695073</v>
      </c>
      <c r="M97" s="22">
        <v>6.335811992115942</v>
      </c>
      <c r="N97" s="22">
        <v>22.963362105741275</v>
      </c>
      <c r="O97" s="22">
        <v>13.619126954843656</v>
      </c>
      <c r="P97" s="22">
        <v>1.6861111715809605</v>
      </c>
      <c r="Q97" s="22">
        <v>881.2463929192286</v>
      </c>
      <c r="R97" s="22">
        <v>61.058266937135286</v>
      </c>
      <c r="S97" s="11">
        <v>1.929357074216542E-11</v>
      </c>
      <c r="T97" s="22">
        <v>22.09262426249481</v>
      </c>
      <c r="U97" s="22">
        <v>21597.628708150096</v>
      </c>
      <c r="V97" s="22">
        <v>57478.062815213874</v>
      </c>
      <c r="W97" s="22">
        <v>0.1</v>
      </c>
      <c r="X97" s="22">
        <v>-12.092624262494809</v>
      </c>
      <c r="Y97" s="22" t="s">
        <v>5</v>
      </c>
      <c r="Z97" s="22">
        <v>215.2652557673542</v>
      </c>
      <c r="AA97" s="22">
        <v>182.64356003536184</v>
      </c>
      <c r="AB97" s="24">
        <v>3056.4</v>
      </c>
      <c r="AC97" s="22">
        <v>-0.10580631653720074</v>
      </c>
      <c r="AD97" s="22">
        <v>0.34887206510952185</v>
      </c>
      <c r="AE97" s="22">
        <v>0.27252115037239566</v>
      </c>
      <c r="AF97" t="s">
        <v>5</v>
      </c>
      <c r="AG97" t="s">
        <v>5</v>
      </c>
      <c r="AH97" t="s">
        <v>5</v>
      </c>
      <c r="AI97">
        <v>27</v>
      </c>
    </row>
    <row r="98" spans="1:35" ht="12.75">
      <c r="A98">
        <v>1958</v>
      </c>
      <c r="B98" s="22">
        <v>19.946</v>
      </c>
      <c r="C98" s="22">
        <v>12.819833688189853</v>
      </c>
      <c r="D98" s="22">
        <v>994</v>
      </c>
      <c r="E98" s="22">
        <v>1233</v>
      </c>
      <c r="F98" s="22">
        <v>0.8061638280616383</v>
      </c>
      <c r="G98" s="22">
        <v>26.750819436394732</v>
      </c>
      <c r="H98" s="22">
        <v>161.44423706367508</v>
      </c>
      <c r="I98" s="22">
        <v>8.987452839364535</v>
      </c>
      <c r="J98" s="8">
        <v>2441</v>
      </c>
      <c r="K98" s="22">
        <v>30.15937999359934</v>
      </c>
      <c r="L98" s="22">
        <v>6.944670733294274</v>
      </c>
      <c r="M98" s="22">
        <v>6.6944428595942025</v>
      </c>
      <c r="N98" s="22">
        <v>38.62245104000623</v>
      </c>
      <c r="O98" s="22">
        <v>16.93157941265444</v>
      </c>
      <c r="P98" s="22">
        <v>2.281089678564796</v>
      </c>
      <c r="Q98" s="22">
        <v>302.8929685896548</v>
      </c>
      <c r="R98" s="22">
        <v>67.36478805267319</v>
      </c>
      <c r="S98" s="11">
        <v>2.5385019884763272E-11</v>
      </c>
      <c r="T98" s="22">
        <v>27.438731348061296</v>
      </c>
      <c r="U98" s="22">
        <v>23664.224827868802</v>
      </c>
      <c r="V98" s="22">
        <v>60992.63267544263</v>
      </c>
      <c r="W98" s="22">
        <v>-0.23</v>
      </c>
      <c r="X98" s="22">
        <v>-17.438731348061296</v>
      </c>
      <c r="Y98" s="22" t="s">
        <v>5</v>
      </c>
      <c r="Z98" s="22">
        <v>237.6099091767722</v>
      </c>
      <c r="AA98" s="22">
        <v>209.24332683245817</v>
      </c>
      <c r="AB98" s="24">
        <v>3064.1</v>
      </c>
      <c r="AC98" s="22">
        <v>-0.8545853231955307</v>
      </c>
      <c r="AD98" s="22">
        <v>0.5185316094798138</v>
      </c>
      <c r="AE98" s="22">
        <v>0.6049471928716521</v>
      </c>
      <c r="AF98" t="s">
        <v>5</v>
      </c>
      <c r="AG98" t="s">
        <v>5</v>
      </c>
      <c r="AH98" t="s">
        <v>5</v>
      </c>
      <c r="AI98">
        <v>20</v>
      </c>
    </row>
    <row r="99" spans="1:35" ht="12.75">
      <c r="A99">
        <v>1959</v>
      </c>
      <c r="B99" s="22">
        <v>20.281</v>
      </c>
      <c r="C99" s="22">
        <v>12.984904460160033</v>
      </c>
      <c r="D99" s="22">
        <v>1009</v>
      </c>
      <c r="E99" s="22">
        <v>993</v>
      </c>
      <c r="F99" s="22">
        <v>1.0161127895266868</v>
      </c>
      <c r="G99" s="22">
        <v>22.729747133783466</v>
      </c>
      <c r="H99" s="22">
        <v>170.7034520872483</v>
      </c>
      <c r="I99" s="22">
        <v>7.97324468040721</v>
      </c>
      <c r="J99" s="8">
        <v>2344</v>
      </c>
      <c r="K99" s="22">
        <v>27.041583639040727</v>
      </c>
      <c r="L99" s="22">
        <v>6.874819204601864</v>
      </c>
      <c r="M99" s="22">
        <v>6.574899237101449</v>
      </c>
      <c r="N99" s="22">
        <v>35.650556285257835</v>
      </c>
      <c r="O99" s="22">
        <v>20.20849840783354</v>
      </c>
      <c r="P99" s="22">
        <v>1.7641368282681704</v>
      </c>
      <c r="Q99" s="22">
        <v>699.9860041484199</v>
      </c>
      <c r="R99" s="22">
        <v>84.43776852815108</v>
      </c>
      <c r="S99" s="11">
        <v>5.4241102435570454E-11</v>
      </c>
      <c r="T99" s="22">
        <v>75.92797368388169</v>
      </c>
      <c r="U99" s="22">
        <v>15509.450577067553</v>
      </c>
      <c r="V99" s="22">
        <v>39701.34000009681</v>
      </c>
      <c r="W99" s="22">
        <v>-0.59</v>
      </c>
      <c r="X99" s="22">
        <v>-64.92797368388169</v>
      </c>
      <c r="Y99" s="22" t="s">
        <v>5</v>
      </c>
      <c r="Z99" s="22">
        <v>180.64304939707944</v>
      </c>
      <c r="AA99" s="22">
        <v>152.61156526444665</v>
      </c>
      <c r="AB99" s="24">
        <v>3262.9</v>
      </c>
      <c r="AC99" s="22">
        <v>2.496662853788955</v>
      </c>
      <c r="AD99" s="22">
        <v>3.2175618714214362</v>
      </c>
      <c r="AE99" s="22">
        <v>3.378798486633361</v>
      </c>
      <c r="AF99" t="s">
        <v>5</v>
      </c>
      <c r="AG99" t="s">
        <v>5</v>
      </c>
      <c r="AH99" t="s">
        <v>5</v>
      </c>
      <c r="AI99">
        <v>16</v>
      </c>
    </row>
    <row r="100" spans="1:35" ht="12.75">
      <c r="A100">
        <v>1960</v>
      </c>
      <c r="B100" s="22">
        <v>20.61601</v>
      </c>
      <c r="C100" s="22">
        <v>13.149975232130208</v>
      </c>
      <c r="D100" s="22">
        <v>1079.2</v>
      </c>
      <c r="E100" s="22">
        <v>1249.4</v>
      </c>
      <c r="F100" s="22">
        <v>0.8637746118136705</v>
      </c>
      <c r="G100" s="22">
        <v>29.13329306562242</v>
      </c>
      <c r="H100" s="22">
        <v>183.65790171252345</v>
      </c>
      <c r="I100" s="22">
        <v>11.740246674647091</v>
      </c>
      <c r="J100" s="8">
        <v>2639</v>
      </c>
      <c r="K100" s="22">
        <v>29.761253427594347</v>
      </c>
      <c r="L100" s="22">
        <v>6.98832793872703</v>
      </c>
      <c r="M100" s="22">
        <v>6.9335301045797095</v>
      </c>
      <c r="N100" s="22">
        <v>30.62281214235707</v>
      </c>
      <c r="O100" s="22">
        <v>22.184849955291185</v>
      </c>
      <c r="P100" s="22">
        <v>1.380347949347</v>
      </c>
      <c r="Q100" s="22">
        <v>1901.4779127646207</v>
      </c>
      <c r="R100" s="22">
        <v>100</v>
      </c>
      <c r="S100" s="11">
        <v>6.904839200405632E-11</v>
      </c>
      <c r="T100" s="22">
        <v>24.136862360488465</v>
      </c>
      <c r="U100" s="22">
        <v>15206.726319395193</v>
      </c>
      <c r="V100" s="22">
        <v>40261.61825516061</v>
      </c>
      <c r="W100" s="22">
        <v>-0.04</v>
      </c>
      <c r="X100" s="22">
        <v>-13.136862360488465</v>
      </c>
      <c r="Y100" s="22" t="s">
        <v>5</v>
      </c>
      <c r="Z100" s="22">
        <v>181.19479673144093</v>
      </c>
      <c r="AA100" s="22">
        <v>150.15997385457604</v>
      </c>
      <c r="AB100" s="24">
        <v>3401.3</v>
      </c>
      <c r="AC100" s="22">
        <v>1.4413565421836378</v>
      </c>
      <c r="AD100" s="22">
        <v>2.8433264413873744</v>
      </c>
      <c r="AE100" s="22">
        <v>2.579367683803957</v>
      </c>
      <c r="AF100" t="s">
        <v>5</v>
      </c>
      <c r="AG100" t="s">
        <v>5</v>
      </c>
      <c r="AH100" t="s">
        <v>5</v>
      </c>
      <c r="AI100">
        <v>8.8</v>
      </c>
    </row>
    <row r="101" spans="1:35" ht="12.75">
      <c r="A101">
        <v>1961</v>
      </c>
      <c r="B101" s="22">
        <v>20.950622</v>
      </c>
      <c r="C101" s="22">
        <v>11.833386665331933</v>
      </c>
      <c r="D101" s="22">
        <v>964.1</v>
      </c>
      <c r="E101" s="22">
        <v>1460.6</v>
      </c>
      <c r="F101" s="22">
        <v>0.6600712036149529</v>
      </c>
      <c r="G101" s="22">
        <v>34.70674228487843</v>
      </c>
      <c r="H101" s="22">
        <v>185.79760958232046</v>
      </c>
      <c r="I101" s="22">
        <v>12.87377030277889</v>
      </c>
      <c r="J101" s="8">
        <v>2906</v>
      </c>
      <c r="K101" s="22">
        <v>32.74254924523696</v>
      </c>
      <c r="L101" s="22">
        <v>6.943083198551264</v>
      </c>
      <c r="M101" s="22">
        <v>7.4117045945507245</v>
      </c>
      <c r="N101" s="22">
        <v>36.72681838396477</v>
      </c>
      <c r="O101" s="22">
        <v>28.642969288959517</v>
      </c>
      <c r="P101" s="22">
        <v>1.2822280404469513</v>
      </c>
      <c r="Q101" s="22">
        <v>1870.3552905263093</v>
      </c>
      <c r="R101" s="22">
        <v>111.72144510270016</v>
      </c>
      <c r="S101" s="11">
        <v>7.829696613281811E-11</v>
      </c>
      <c r="T101" s="22">
        <v>12.5701263368736</v>
      </c>
      <c r="U101" s="22">
        <v>15198.545470859726</v>
      </c>
      <c r="V101" s="22">
        <v>35378.12685233734</v>
      </c>
      <c r="W101" s="22" t="s">
        <v>5</v>
      </c>
      <c r="X101" s="22">
        <v>-1.5701263368735994</v>
      </c>
      <c r="Y101" s="22" t="s">
        <v>5</v>
      </c>
      <c r="Z101" s="22">
        <v>200.52172886895707</v>
      </c>
      <c r="AA101" s="22">
        <v>162.7856696154098</v>
      </c>
      <c r="AB101" s="24">
        <v>3507.2</v>
      </c>
      <c r="AC101" s="22">
        <v>1.3105570894681184</v>
      </c>
      <c r="AD101" s="22">
        <v>2.7319891000435925</v>
      </c>
      <c r="AE101" s="22">
        <v>2.7832913771556944</v>
      </c>
      <c r="AF101" t="s">
        <v>5</v>
      </c>
      <c r="AG101" t="s">
        <v>5</v>
      </c>
      <c r="AH101" t="s">
        <v>5</v>
      </c>
      <c r="AI101">
        <v>9.1</v>
      </c>
    </row>
    <row r="102" spans="1:35" ht="12.75">
      <c r="A102">
        <v>1962</v>
      </c>
      <c r="B102" s="22">
        <v>21.286192</v>
      </c>
      <c r="C102" s="22">
        <v>14.464574994446915</v>
      </c>
      <c r="D102" s="22">
        <v>1216</v>
      </c>
      <c r="E102" s="22">
        <v>1356.5</v>
      </c>
      <c r="F102" s="22">
        <v>0.8964246221894582</v>
      </c>
      <c r="G102" s="22">
        <v>32.54305442501861</v>
      </c>
      <c r="H102" s="22">
        <v>193.55792254851826</v>
      </c>
      <c r="I102" s="22">
        <v>11.838042899764838</v>
      </c>
      <c r="J102" s="8">
        <v>2948</v>
      </c>
      <c r="K102" s="22">
        <v>30.93598532105325</v>
      </c>
      <c r="L102" s="22">
        <v>7.224076848063914</v>
      </c>
      <c r="M102" s="22">
        <v>7.053073727072464</v>
      </c>
      <c r="N102" s="22">
        <v>33.40613043943508</v>
      </c>
      <c r="O102" s="22">
        <v>21.939696562552086</v>
      </c>
      <c r="P102" s="22">
        <v>1.5226341141132531</v>
      </c>
      <c r="Q102" s="22">
        <v>8.386131254726577</v>
      </c>
      <c r="R102" s="22">
        <v>99.04216265778415</v>
      </c>
      <c r="S102" s="11">
        <v>1.0047057630302446E-10</v>
      </c>
      <c r="T102" s="22">
        <v>24.93560559897041</v>
      </c>
      <c r="U102" s="22">
        <v>13436.769745684845</v>
      </c>
      <c r="V102" s="22">
        <v>30357.146462473174</v>
      </c>
      <c r="W102" s="22" t="s">
        <v>5</v>
      </c>
      <c r="X102" s="22">
        <v>-13.935605598970412</v>
      </c>
      <c r="Y102" s="22" t="s">
        <v>5</v>
      </c>
      <c r="Z102" s="22">
        <v>200.7441849091414</v>
      </c>
      <c r="AA102" s="22">
        <v>158.37280507764265</v>
      </c>
      <c r="AB102" s="24">
        <v>3687.7</v>
      </c>
      <c r="AC102" s="22">
        <v>1.670110692182809</v>
      </c>
      <c r="AD102" s="22">
        <v>2.5422715135413343</v>
      </c>
      <c r="AE102" s="22">
        <v>2.804813699192654</v>
      </c>
      <c r="AF102" t="s">
        <v>5</v>
      </c>
      <c r="AG102" t="s">
        <v>5</v>
      </c>
      <c r="AH102" t="s">
        <v>5</v>
      </c>
      <c r="AI102">
        <v>9.5</v>
      </c>
    </row>
    <row r="103" spans="1:35" ht="12.75">
      <c r="A103">
        <v>1963</v>
      </c>
      <c r="B103" s="22">
        <v>21.621332</v>
      </c>
      <c r="C103" s="22">
        <v>16.43548023568119</v>
      </c>
      <c r="D103" s="22">
        <v>1365.1</v>
      </c>
      <c r="E103" s="22">
        <v>980.7</v>
      </c>
      <c r="F103" s="22">
        <v>1.3919649230141733</v>
      </c>
      <c r="G103" s="22">
        <v>24.468538454552437</v>
      </c>
      <c r="H103" s="22">
        <v>198.88336631928667</v>
      </c>
      <c r="I103" s="22">
        <v>9.708535578889366</v>
      </c>
      <c r="J103" s="8">
        <v>2519</v>
      </c>
      <c r="K103" s="22">
        <v>29.679559924440074</v>
      </c>
      <c r="L103" s="22">
        <v>7.364573672820239</v>
      </c>
      <c r="M103" s="22">
        <v>6.813986482086957</v>
      </c>
      <c r="N103" s="22">
        <v>31.490117563144217</v>
      </c>
      <c r="O103" s="22">
        <v>20.451584475382614</v>
      </c>
      <c r="P103" s="22">
        <v>1.5397397498002459</v>
      </c>
      <c r="Q103" s="22">
        <v>-332.1284358208701</v>
      </c>
      <c r="R103" s="22">
        <v>102.71229919650773</v>
      </c>
      <c r="S103" s="11">
        <v>1.2448241049067832E-10</v>
      </c>
      <c r="T103" s="22">
        <v>21.429951319577967</v>
      </c>
      <c r="U103" s="22">
        <v>13415.549983465778</v>
      </c>
      <c r="V103" s="22">
        <v>32615.049660401837</v>
      </c>
      <c r="W103" s="22" t="s">
        <v>5</v>
      </c>
      <c r="X103" s="22">
        <v>-7.429951319577967</v>
      </c>
      <c r="Y103" s="22" t="s">
        <v>5</v>
      </c>
      <c r="Z103" s="22">
        <v>201.02230752673267</v>
      </c>
      <c r="AA103" s="22">
        <v>158.74054378912325</v>
      </c>
      <c r="AB103" s="24">
        <v>3839</v>
      </c>
      <c r="AC103" s="22">
        <v>1.9531833775476777</v>
      </c>
      <c r="AD103" s="22">
        <v>3.4241776807640107</v>
      </c>
      <c r="AE103" s="22">
        <v>2.7623469157980196</v>
      </c>
      <c r="AF103" t="s">
        <v>5</v>
      </c>
      <c r="AG103" t="s">
        <v>5</v>
      </c>
      <c r="AH103" t="s">
        <v>5</v>
      </c>
      <c r="AI103">
        <v>5.7</v>
      </c>
    </row>
    <row r="104" spans="1:35" ht="12.75">
      <c r="A104">
        <v>1964</v>
      </c>
      <c r="B104" s="22">
        <v>21.953923</v>
      </c>
      <c r="C104" s="22">
        <v>15.944245528733799</v>
      </c>
      <c r="D104" s="22">
        <v>1410.4</v>
      </c>
      <c r="E104" s="22">
        <v>1077.3</v>
      </c>
      <c r="F104" s="22">
        <v>1.309198923234011</v>
      </c>
      <c r="G104" s="22">
        <v>26.095840475635434</v>
      </c>
      <c r="H104" s="22">
        <v>205.64468770066506</v>
      </c>
      <c r="I104" s="22">
        <v>12.229423619424056</v>
      </c>
      <c r="J104" s="8">
        <v>2891</v>
      </c>
      <c r="K104" s="22">
        <v>35.2750478430194</v>
      </c>
      <c r="L104" s="22">
        <v>7.878141162183755</v>
      </c>
      <c r="M104" s="22">
        <v>7.531248217043477</v>
      </c>
      <c r="N104" s="22">
        <v>34.54345508563838</v>
      </c>
      <c r="O104" s="22">
        <v>23.936548906696082</v>
      </c>
      <c r="P104" s="22">
        <v>1.4431259585618497</v>
      </c>
      <c r="Q104" s="22">
        <v>-641.9342163896548</v>
      </c>
      <c r="R104" s="22">
        <v>107.62696747835749</v>
      </c>
      <c r="S104" s="11">
        <v>1.521132525494906E-10</v>
      </c>
      <c r="T104" s="22">
        <v>20.046090124823834</v>
      </c>
      <c r="U104" s="22">
        <v>14988.832082583953</v>
      </c>
      <c r="V104" s="22">
        <v>37735.042172821006</v>
      </c>
      <c r="W104" s="22" t="s">
        <v>5</v>
      </c>
      <c r="X104" s="22">
        <v>-3.0460901248238343</v>
      </c>
      <c r="Y104" s="22" t="s">
        <v>5</v>
      </c>
      <c r="Z104" s="22">
        <v>222.32538580676558</v>
      </c>
      <c r="AA104" s="22">
        <v>172.34687611390524</v>
      </c>
      <c r="AB104" s="24">
        <v>4063.9</v>
      </c>
      <c r="AC104" s="22">
        <v>2.249873344262645</v>
      </c>
      <c r="AD104" s="22">
        <v>3.3474013842126693</v>
      </c>
      <c r="AE104" s="22">
        <v>2.8494929929743007</v>
      </c>
      <c r="AF104" t="s">
        <v>5</v>
      </c>
      <c r="AG104" t="s">
        <v>5</v>
      </c>
      <c r="AH104" t="s">
        <v>5</v>
      </c>
      <c r="AI104">
        <v>3.7</v>
      </c>
    </row>
    <row r="105" spans="1:35" ht="12.75">
      <c r="A105">
        <v>1965</v>
      </c>
      <c r="B105" s="22">
        <v>22.283102</v>
      </c>
      <c r="C105" s="22">
        <v>17.586998030509292</v>
      </c>
      <c r="D105" s="22">
        <v>1493.4</v>
      </c>
      <c r="E105" s="22">
        <v>1198.6</v>
      </c>
      <c r="F105" s="22">
        <v>1.2459536125479729</v>
      </c>
      <c r="G105" s="22">
        <v>28.481104547894898</v>
      </c>
      <c r="H105" s="22">
        <v>193.64733610880438</v>
      </c>
      <c r="I105" s="22">
        <v>20.266540104128925</v>
      </c>
      <c r="J105" s="8">
        <v>3306</v>
      </c>
      <c r="K105" s="22">
        <v>40.144601088</v>
      </c>
      <c r="L105" s="22">
        <v>8.345670144</v>
      </c>
      <c r="M105" s="22">
        <v>8.248509952</v>
      </c>
      <c r="N105" s="22">
        <v>40.70622240534627</v>
      </c>
      <c r="O105" s="22">
        <v>25.7987913051534</v>
      </c>
      <c r="P105" s="22">
        <v>1.5778344777421822</v>
      </c>
      <c r="Q105" s="22">
        <v>-571.8230841724125</v>
      </c>
      <c r="R105" s="22">
        <v>85.99178232990973</v>
      </c>
      <c r="S105" s="11">
        <v>1.9565625508644047E-10</v>
      </c>
      <c r="T105" s="22">
        <v>25.17339929699034</v>
      </c>
      <c r="U105" s="22">
        <v>15179.683361964897</v>
      </c>
      <c r="V105" s="22">
        <v>37259.222797550196</v>
      </c>
      <c r="W105" s="22" t="s">
        <v>5</v>
      </c>
      <c r="X105" s="22">
        <v>-8.17339929699034</v>
      </c>
      <c r="Y105" s="22" t="s">
        <v>5</v>
      </c>
      <c r="Z105" s="22">
        <v>241.686684580756</v>
      </c>
      <c r="AA105" s="22">
        <v>179.0887524910495</v>
      </c>
      <c r="AB105" s="24">
        <v>4288.7</v>
      </c>
      <c r="AC105" s="22">
        <v>2.2953051867568375</v>
      </c>
      <c r="AD105" s="22">
        <v>1.9807806628486935</v>
      </c>
      <c r="AE105" s="22">
        <v>2.5850308169341307</v>
      </c>
      <c r="AF105" t="s">
        <v>5</v>
      </c>
      <c r="AG105" t="s">
        <v>5</v>
      </c>
      <c r="AH105" t="s">
        <v>5</v>
      </c>
      <c r="AI105">
        <v>3.9</v>
      </c>
    </row>
    <row r="106" spans="1:35" ht="12.75">
      <c r="A106">
        <v>1966</v>
      </c>
      <c r="B106" s="22">
        <v>22.607267</v>
      </c>
      <c r="C106" s="22">
        <v>18.245292313908426</v>
      </c>
      <c r="D106" s="22">
        <v>1593.2</v>
      </c>
      <c r="E106" s="22">
        <v>1124.2</v>
      </c>
      <c r="F106" s="22">
        <v>1.4171855541718554</v>
      </c>
      <c r="G106" s="22">
        <v>25.498976547927597</v>
      </c>
      <c r="H106" s="22">
        <v>190.08295766128046</v>
      </c>
      <c r="I106" s="22">
        <v>19.38803897126962</v>
      </c>
      <c r="J106" s="8">
        <v>3487</v>
      </c>
      <c r="K106" s="22">
        <v>40.590098432</v>
      </c>
      <c r="L106" s="22">
        <v>8.422240256</v>
      </c>
      <c r="M106" s="22">
        <v>8.354390016</v>
      </c>
      <c r="N106" s="22">
        <v>40.59445093739354</v>
      </c>
      <c r="O106" s="22">
        <v>25.938373869503057</v>
      </c>
      <c r="P106" s="22">
        <v>1.565034536923007</v>
      </c>
      <c r="Q106" s="22">
        <v>-1111.2303433657241</v>
      </c>
      <c r="R106" s="22">
        <v>104.71224608170883</v>
      </c>
      <c r="S106" s="11">
        <v>2.580984315159185E-10</v>
      </c>
      <c r="T106" s="22">
        <v>27.698171072347577</v>
      </c>
      <c r="U106" s="22">
        <v>15381.728500566833</v>
      </c>
      <c r="V106" s="22">
        <v>37156.36683134406</v>
      </c>
      <c r="W106" s="22" t="s">
        <v>5</v>
      </c>
      <c r="X106" s="22">
        <v>-10.698171072347577</v>
      </c>
      <c r="Y106" s="22" t="s">
        <v>5</v>
      </c>
      <c r="Z106" s="22">
        <v>241.9390533379889</v>
      </c>
      <c r="AA106" s="22">
        <v>184.6048331632584</v>
      </c>
      <c r="AB106" s="24">
        <v>4513.6</v>
      </c>
      <c r="AC106" s="22">
        <v>1.9328575065891185</v>
      </c>
      <c r="AD106" s="22">
        <v>1.6455599077384742</v>
      </c>
      <c r="AE106" s="22">
        <v>1.9196169928350715</v>
      </c>
      <c r="AF106" t="s">
        <v>5</v>
      </c>
      <c r="AG106" t="s">
        <v>5</v>
      </c>
      <c r="AH106" t="s">
        <v>5</v>
      </c>
      <c r="AI106">
        <v>3.2</v>
      </c>
    </row>
    <row r="107" spans="1:35" ht="12.75">
      <c r="A107">
        <v>1967</v>
      </c>
      <c r="B107" s="22">
        <v>22.928774</v>
      </c>
      <c r="C107" s="22">
        <v>17.09377451908033</v>
      </c>
      <c r="D107" s="22">
        <v>1464.5</v>
      </c>
      <c r="E107" s="22">
        <v>1095.6</v>
      </c>
      <c r="F107" s="22">
        <v>1.3367104782767434</v>
      </c>
      <c r="G107" s="22">
        <v>25.078258771171363</v>
      </c>
      <c r="H107" s="22">
        <v>188.2093960917663</v>
      </c>
      <c r="I107" s="22">
        <v>21.209533069820434</v>
      </c>
      <c r="J107" s="8">
        <v>3552</v>
      </c>
      <c r="K107" s="22">
        <v>42.307497984</v>
      </c>
      <c r="L107" s="22">
        <v>8.636630016</v>
      </c>
      <c r="M107" s="22">
        <v>8.56617984</v>
      </c>
      <c r="N107" s="22">
        <v>40.630052284065215</v>
      </c>
      <c r="O107" s="22">
        <v>31.534319982012605</v>
      </c>
      <c r="P107" s="22">
        <v>1.288439145262713</v>
      </c>
      <c r="Q107" s="22">
        <v>1513.7329269588217</v>
      </c>
      <c r="R107" s="22">
        <v>96.04215181165839</v>
      </c>
      <c r="S107" s="11">
        <v>3.334656994979923E-10</v>
      </c>
      <c r="T107" s="22">
        <v>25.61989803193825</v>
      </c>
      <c r="U107" s="22">
        <v>15263.938712924939</v>
      </c>
      <c r="V107" s="22">
        <v>44232.43536653102</v>
      </c>
      <c r="W107" s="22" t="s">
        <v>5</v>
      </c>
      <c r="X107" s="22">
        <v>-8.619898031938249</v>
      </c>
      <c r="Y107" s="22">
        <v>79.324</v>
      </c>
      <c r="Z107" s="22">
        <v>237.00232069808018</v>
      </c>
      <c r="AA107" s="22">
        <v>183.99193531079075</v>
      </c>
      <c r="AB107" s="24">
        <v>4618.9</v>
      </c>
      <c r="AC107" s="22">
        <v>1.5921864136786308</v>
      </c>
      <c r="AD107" s="22">
        <v>4.079707861907799</v>
      </c>
      <c r="AE107" s="22">
        <v>2.273281536256988</v>
      </c>
      <c r="AF107" t="s">
        <v>5</v>
      </c>
      <c r="AG107" t="s">
        <v>5</v>
      </c>
      <c r="AH107" t="s">
        <v>5</v>
      </c>
      <c r="AI107">
        <v>3.8</v>
      </c>
    </row>
    <row r="108" spans="1:35" ht="12.75">
      <c r="A108">
        <v>1968</v>
      </c>
      <c r="B108" s="22">
        <v>23.255406</v>
      </c>
      <c r="C108" s="22">
        <v>16.43548023568119</v>
      </c>
      <c r="D108" s="22">
        <v>1367.9</v>
      </c>
      <c r="E108" s="22">
        <v>1169.2</v>
      </c>
      <c r="F108" s="22">
        <v>1.1699452617174138</v>
      </c>
      <c r="G108" s="22">
        <v>26.519661430205428</v>
      </c>
      <c r="H108" s="22">
        <v>181.17391119408654</v>
      </c>
      <c r="I108" s="22">
        <v>22.922174498901335</v>
      </c>
      <c r="J108" s="8">
        <v>4213</v>
      </c>
      <c r="K108" s="22">
        <v>46.315798528</v>
      </c>
      <c r="L108" s="22">
        <v>8.26910976</v>
      </c>
      <c r="M108" s="22">
        <v>8.6826496</v>
      </c>
      <c r="N108" s="22">
        <v>43.69938733354724</v>
      </c>
      <c r="O108" s="22">
        <v>26.67593920679742</v>
      </c>
      <c r="P108" s="22">
        <v>1.638157404497758</v>
      </c>
      <c r="Q108" s="22">
        <v>331.9453268776408</v>
      </c>
      <c r="R108" s="22">
        <v>107.99130552307886</v>
      </c>
      <c r="S108" s="11">
        <v>3.875211262993617E-10</v>
      </c>
      <c r="T108" s="22">
        <v>15.023035680422936</v>
      </c>
      <c r="U108" s="22">
        <v>15250.781438518272</v>
      </c>
      <c r="V108" s="22">
        <v>48745.729504840965</v>
      </c>
      <c r="W108" s="22" t="s">
        <v>5</v>
      </c>
      <c r="X108" s="22">
        <v>1.976964319577064</v>
      </c>
      <c r="Y108" s="22">
        <v>87.823</v>
      </c>
      <c r="Z108" s="22">
        <v>224.3920156378177</v>
      </c>
      <c r="AA108" s="22">
        <v>164.50178360231925</v>
      </c>
      <c r="AB108" s="24">
        <v>4837.2</v>
      </c>
      <c r="AC108" s="22">
        <v>1.218800301378831</v>
      </c>
      <c r="AD108" s="22">
        <v>2.8809419753323855</v>
      </c>
      <c r="AE108" s="22">
        <v>1.4545435374896165</v>
      </c>
      <c r="AF108" t="s">
        <v>5</v>
      </c>
      <c r="AG108" t="s">
        <v>5</v>
      </c>
      <c r="AH108" t="s">
        <v>5</v>
      </c>
      <c r="AI108">
        <v>4.9</v>
      </c>
    </row>
    <row r="109" spans="1:35" ht="12.75">
      <c r="A109">
        <v>1969</v>
      </c>
      <c r="B109" s="22">
        <v>23.597583</v>
      </c>
      <c r="C109" s="22">
        <v>18.573445053367212</v>
      </c>
      <c r="D109" s="22">
        <v>1612.1</v>
      </c>
      <c r="E109" s="22">
        <v>1576.1</v>
      </c>
      <c r="F109" s="22">
        <v>1.0228411902798047</v>
      </c>
      <c r="G109" s="22">
        <v>34.79983455759891</v>
      </c>
      <c r="H109" s="22">
        <v>183.92360181179342</v>
      </c>
      <c r="I109" s="22">
        <v>28.468576460565995</v>
      </c>
      <c r="J109" s="8">
        <v>4350</v>
      </c>
      <c r="K109" s="22">
        <v>51.663499264</v>
      </c>
      <c r="L109" s="22">
        <v>8.636630016</v>
      </c>
      <c r="M109" s="22">
        <v>9.55091968</v>
      </c>
      <c r="N109" s="22">
        <v>46.84280354781167</v>
      </c>
      <c r="O109" s="22">
        <v>29.051124009572682</v>
      </c>
      <c r="P109" s="22">
        <v>1.6124265461252523</v>
      </c>
      <c r="Q109" s="22">
        <v>30.363785157111074</v>
      </c>
      <c r="R109" s="22">
        <v>113.07233070522949</v>
      </c>
      <c r="S109" s="11">
        <v>4.1687520102584585E-10</v>
      </c>
      <c r="T109" s="22">
        <v>7.301653210119952</v>
      </c>
      <c r="U109" s="22">
        <v>15832.076323462585</v>
      </c>
      <c r="V109" s="22">
        <v>54788.57927695235</v>
      </c>
      <c r="W109" s="22" t="s">
        <v>5</v>
      </c>
      <c r="X109" s="22">
        <v>9.698346789880048</v>
      </c>
      <c r="Y109" s="22">
        <v>100</v>
      </c>
      <c r="Z109" s="22">
        <v>234.81285424895964</v>
      </c>
      <c r="AA109" s="22">
        <v>167.56627286465755</v>
      </c>
      <c r="AB109" s="24">
        <v>5026.6</v>
      </c>
      <c r="AC109" s="22">
        <v>1.4168086423585402</v>
      </c>
      <c r="AD109" s="22">
        <v>2.854262864988404</v>
      </c>
      <c r="AE109" s="22">
        <v>1.327633330652045</v>
      </c>
      <c r="AF109" t="s">
        <v>5</v>
      </c>
      <c r="AG109" t="s">
        <v>5</v>
      </c>
      <c r="AH109" t="s">
        <v>5</v>
      </c>
      <c r="AI109">
        <v>6.3</v>
      </c>
    </row>
    <row r="110" spans="1:35" ht="12.75">
      <c r="A110">
        <v>1970</v>
      </c>
      <c r="B110" s="22">
        <v>23.962314</v>
      </c>
      <c r="C110" s="22">
        <v>19.88804481568392</v>
      </c>
      <c r="D110" s="22">
        <v>1773.2</v>
      </c>
      <c r="E110" s="22">
        <v>1694</v>
      </c>
      <c r="F110" s="22">
        <v>1.0467532467532468</v>
      </c>
      <c r="G110" s="22">
        <v>33.8123415046492</v>
      </c>
      <c r="H110" s="22">
        <v>170.79376557558666</v>
      </c>
      <c r="I110" s="22">
        <v>28.055640628619198</v>
      </c>
      <c r="J110" s="8">
        <v>4770</v>
      </c>
      <c r="K110" s="22">
        <v>51.1828992</v>
      </c>
      <c r="L110" s="22">
        <v>7.834209792</v>
      </c>
      <c r="M110" s="22">
        <v>9.329600512</v>
      </c>
      <c r="N110" s="22">
        <v>46.81874772863155</v>
      </c>
      <c r="O110" s="22">
        <v>31.24543271527345</v>
      </c>
      <c r="P110" s="22">
        <v>1.4984189259041858</v>
      </c>
      <c r="Q110" s="22">
        <v>1072.0293427878576</v>
      </c>
      <c r="R110" s="22">
        <v>111.78811696967459</v>
      </c>
      <c r="S110" s="11">
        <v>4.735156711177524E-10</v>
      </c>
      <c r="T110" s="22">
        <v>12.739810952938058</v>
      </c>
      <c r="U110" s="22">
        <v>16050.15517661728</v>
      </c>
      <c r="V110" s="22">
        <v>58287.4056413996</v>
      </c>
      <c r="W110" s="22" t="s">
        <v>5</v>
      </c>
      <c r="X110" s="22">
        <v>3.2601890470619423</v>
      </c>
      <c r="Y110" s="22">
        <v>70.1782</v>
      </c>
      <c r="Z110" s="22">
        <v>245.61900882468044</v>
      </c>
      <c r="AA110" s="22">
        <v>172.8371943958794</v>
      </c>
      <c r="AB110" s="24">
        <v>5115.1</v>
      </c>
      <c r="AC110" s="22">
        <v>0.7119354539876879</v>
      </c>
      <c r="AD110" s="22">
        <v>2.889331153055207</v>
      </c>
      <c r="AE110" s="22">
        <v>1.5332751324169003</v>
      </c>
      <c r="AF110" t="s">
        <v>5</v>
      </c>
      <c r="AG110" t="s">
        <v>5</v>
      </c>
      <c r="AH110" t="s">
        <v>5</v>
      </c>
      <c r="AI110">
        <v>7.4</v>
      </c>
    </row>
    <row r="111" spans="1:35" ht="12.75">
      <c r="A111">
        <v>1971</v>
      </c>
      <c r="B111" s="22">
        <v>24.3534</v>
      </c>
      <c r="C111" s="22">
        <v>17.09377451908033</v>
      </c>
      <c r="D111" s="22">
        <v>1740.4</v>
      </c>
      <c r="E111" s="22">
        <v>1867.7</v>
      </c>
      <c r="F111" s="22">
        <v>0.9318413021363174</v>
      </c>
      <c r="G111" s="22">
        <v>36.69232668579778</v>
      </c>
      <c r="H111" s="22">
        <v>191.96576183553543</v>
      </c>
      <c r="I111" s="22">
        <v>28.2506197969551</v>
      </c>
      <c r="J111" s="8">
        <v>5556</v>
      </c>
      <c r="K111" s="22">
        <v>54.422401024</v>
      </c>
      <c r="L111" s="22">
        <v>7.957490176</v>
      </c>
      <c r="M111" s="22">
        <v>9.476790272</v>
      </c>
      <c r="N111" s="22">
        <v>49.937230353292</v>
      </c>
      <c r="O111" s="22">
        <v>29.20291414600727</v>
      </c>
      <c r="P111" s="22">
        <v>1.71000846366285</v>
      </c>
      <c r="Q111" s="22">
        <v>23.957693214277878</v>
      </c>
      <c r="R111" s="22">
        <v>90.29803336644879</v>
      </c>
      <c r="S111" s="11">
        <v>6.379794470490197E-10</v>
      </c>
      <c r="T111" s="22">
        <v>29.812105974910352</v>
      </c>
      <c r="U111" s="22">
        <v>15674.48613941264</v>
      </c>
      <c r="V111" s="22">
        <v>47023.45841823792</v>
      </c>
      <c r="W111" s="22" t="s">
        <v>5</v>
      </c>
      <c r="X111" s="22">
        <v>-13.812105974910352</v>
      </c>
      <c r="Y111" s="22">
        <v>39.5147</v>
      </c>
      <c r="Z111" s="22">
        <v>258.29453411314154</v>
      </c>
      <c r="AA111" s="22">
        <v>177.37263850414007</v>
      </c>
      <c r="AB111" s="24">
        <v>5278.6</v>
      </c>
      <c r="AC111" s="22">
        <v>0.17214547395590962</v>
      </c>
      <c r="AD111" s="22">
        <v>1.0644277184378996</v>
      </c>
      <c r="AE111" s="22">
        <v>1.9116378567092474</v>
      </c>
      <c r="AF111" t="s">
        <v>5</v>
      </c>
      <c r="AG111" t="s">
        <v>5</v>
      </c>
      <c r="AH111" t="s">
        <v>5</v>
      </c>
      <c r="AI111">
        <v>4.6</v>
      </c>
    </row>
    <row r="112" spans="1:35" ht="12.75">
      <c r="A112">
        <v>1972</v>
      </c>
      <c r="B112" s="22">
        <v>24.767585999999998</v>
      </c>
      <c r="C112" s="22">
        <v>16.107327496222407</v>
      </c>
      <c r="D112" s="22">
        <v>1941.2</v>
      </c>
      <c r="E112" s="22">
        <v>1904.7</v>
      </c>
      <c r="F112" s="22">
        <v>1.019163122801491</v>
      </c>
      <c r="G112" s="22">
        <v>35.731133580652475</v>
      </c>
      <c r="H112" s="22">
        <v>216.97592416618483</v>
      </c>
      <c r="I112" s="22">
        <v>27.634592290588152</v>
      </c>
      <c r="J112" s="8">
        <v>5454</v>
      </c>
      <c r="K112" s="22">
        <v>56.122499072</v>
      </c>
      <c r="L112" s="22">
        <v>8.11060992</v>
      </c>
      <c r="M112" s="22">
        <v>9.455620096</v>
      </c>
      <c r="N112" s="22">
        <v>53.02649724084091</v>
      </c>
      <c r="O112" s="22">
        <v>33.79966769224664</v>
      </c>
      <c r="P112" s="22">
        <v>1.5688467035729095</v>
      </c>
      <c r="Q112" s="22">
        <v>1344.2498305319243</v>
      </c>
      <c r="R112" s="22">
        <v>74.22711442906441</v>
      </c>
      <c r="S112" s="11">
        <v>1.010852290761477E-09</v>
      </c>
      <c r="T112" s="22">
        <v>46.02430380620852</v>
      </c>
      <c r="U112" s="22">
        <v>12860.43482199271</v>
      </c>
      <c r="V112" s="22">
        <v>62323.64567581083</v>
      </c>
      <c r="W112" s="22" t="s">
        <v>5</v>
      </c>
      <c r="X112" s="22">
        <v>-28.024303806208522</v>
      </c>
      <c r="Y112" s="22">
        <v>35.6872</v>
      </c>
      <c r="Z112" s="22">
        <v>243.41369987459154</v>
      </c>
      <c r="AA112" s="22">
        <v>163.76630617935808</v>
      </c>
      <c r="AB112" s="24">
        <v>5532.05</v>
      </c>
      <c r="AC112" s="22">
        <v>0.8178457654808557</v>
      </c>
      <c r="AD112" s="22">
        <v>-0.24896680073013933</v>
      </c>
      <c r="AE112" s="22">
        <v>2.864681893020138</v>
      </c>
      <c r="AF112" t="s">
        <v>5</v>
      </c>
      <c r="AG112" t="s">
        <v>5</v>
      </c>
      <c r="AH112" t="s">
        <v>5</v>
      </c>
      <c r="AI112">
        <v>3.5</v>
      </c>
    </row>
    <row r="113" spans="1:35" ht="12.75">
      <c r="A113">
        <v>1973</v>
      </c>
      <c r="B113" s="22">
        <v>25.196137999999998</v>
      </c>
      <c r="C113" s="22">
        <v>17.111673759414444</v>
      </c>
      <c r="D113" s="22">
        <v>3266</v>
      </c>
      <c r="E113" s="22">
        <v>2240.9</v>
      </c>
      <c r="F113" s="22">
        <v>1.457450131643536</v>
      </c>
      <c r="G113" s="22">
        <v>34.99882494127686</v>
      </c>
      <c r="H113" s="22">
        <v>286.0877195958881</v>
      </c>
      <c r="I113" s="22">
        <v>26.718780146901405</v>
      </c>
      <c r="J113" s="8">
        <v>5226</v>
      </c>
      <c r="K113" s="22">
        <v>56.574701568</v>
      </c>
      <c r="L113" s="22">
        <v>8.97964032</v>
      </c>
      <c r="M113" s="22">
        <v>9.974439936</v>
      </c>
      <c r="N113" s="22">
        <v>56.11734542571044</v>
      </c>
      <c r="O113" s="22">
        <v>28.384028077146542</v>
      </c>
      <c r="P113" s="22">
        <v>1.977074757437033</v>
      </c>
      <c r="Q113" s="22">
        <v>417.01629697892105</v>
      </c>
      <c r="R113" s="22">
        <v>111.9492131083686</v>
      </c>
      <c r="S113" s="11">
        <v>1.629990142859583E-09</v>
      </c>
      <c r="T113" s="22">
        <v>47.778014022585324</v>
      </c>
      <c r="U113" s="22">
        <v>18405.019276600848</v>
      </c>
      <c r="V113" s="22">
        <v>67485.07068086979</v>
      </c>
      <c r="W113" s="22" t="s">
        <v>5</v>
      </c>
      <c r="X113" s="22">
        <v>-21.778014022585324</v>
      </c>
      <c r="Y113" s="22">
        <v>38.9859</v>
      </c>
      <c r="Z113" s="22">
        <v>273.44241937676367</v>
      </c>
      <c r="AA113" s="22">
        <v>181.2951847599331</v>
      </c>
      <c r="AB113" s="24">
        <v>5840.6</v>
      </c>
      <c r="AC113" s="22">
        <v>0.9957169744033463</v>
      </c>
      <c r="AD113" s="22">
        <v>-5.318211714374013</v>
      </c>
      <c r="AE113" s="22">
        <v>0.7622223231479319</v>
      </c>
      <c r="AF113" t="s">
        <v>5</v>
      </c>
      <c r="AG113" t="s">
        <v>5</v>
      </c>
      <c r="AH113" t="s">
        <v>5</v>
      </c>
      <c r="AI113">
        <v>3.560869565217391</v>
      </c>
    </row>
    <row r="114" spans="1:35" ht="12.75">
      <c r="A114">
        <v>1974</v>
      </c>
      <c r="B114" s="22">
        <v>25.626405</v>
      </c>
      <c r="C114" s="22">
        <v>16.05561857970163</v>
      </c>
      <c r="D114" s="22">
        <v>3930.7</v>
      </c>
      <c r="E114" s="22">
        <v>3656.6</v>
      </c>
      <c r="F114" s="22">
        <v>1.0749603456763113</v>
      </c>
      <c r="G114" s="22">
        <v>38.657815203303606</v>
      </c>
      <c r="H114" s="22">
        <v>248.39751535484112</v>
      </c>
      <c r="I114" s="22">
        <v>31.44504709385722</v>
      </c>
      <c r="J114" s="8">
        <v>5272</v>
      </c>
      <c r="K114" s="22">
        <v>59.990401024</v>
      </c>
      <c r="L114" s="22">
        <v>9.224640512</v>
      </c>
      <c r="M114" s="22">
        <v>10.239200256</v>
      </c>
      <c r="N114" s="22">
        <v>59.225877097188544</v>
      </c>
      <c r="O114" s="22">
        <v>38.98246044917428</v>
      </c>
      <c r="P114" s="22">
        <v>1.5192955091792584</v>
      </c>
      <c r="Q114" s="22">
        <v>-303.77792648636404</v>
      </c>
      <c r="R114" s="22">
        <v>74.33270293916978</v>
      </c>
      <c r="S114" s="11">
        <v>2.0126285082966433E-09</v>
      </c>
      <c r="T114" s="22">
        <v>21.086761585118907</v>
      </c>
      <c r="U114" s="22">
        <v>19874.507309773413</v>
      </c>
      <c r="V114" s="22">
        <v>84466.65606653702</v>
      </c>
      <c r="W114" s="22" t="s">
        <v>5</v>
      </c>
      <c r="X114" s="22">
        <v>1.9132384148810928</v>
      </c>
      <c r="Y114" s="22">
        <v>26.4485</v>
      </c>
      <c r="Z114" s="22">
        <v>343.0750658799627</v>
      </c>
      <c r="AA114" s="22">
        <v>187.05642457312908</v>
      </c>
      <c r="AB114" s="24">
        <v>5849.4</v>
      </c>
      <c r="AC114" s="22">
        <v>-2.5977624569057047</v>
      </c>
      <c r="AD114" s="22">
        <v>-9.365473131049338</v>
      </c>
      <c r="AE114" s="22">
        <v>-2.634490272279544</v>
      </c>
      <c r="AF114" t="s">
        <v>5</v>
      </c>
      <c r="AG114" t="s">
        <v>5</v>
      </c>
      <c r="AH114" t="s">
        <v>5</v>
      </c>
      <c r="AI114">
        <v>4.869565217391304</v>
      </c>
    </row>
    <row r="115" spans="1:35" ht="12.75">
      <c r="A115">
        <v>1975</v>
      </c>
      <c r="B115" s="22">
        <v>26.049359</v>
      </c>
      <c r="C115" s="22">
        <v>13.217594584503532</v>
      </c>
      <c r="D115" s="22">
        <v>2961.3</v>
      </c>
      <c r="E115" s="22">
        <v>3949.1</v>
      </c>
      <c r="F115" s="22">
        <v>0.749867058317085</v>
      </c>
      <c r="G115" s="22">
        <v>36.47583185121075</v>
      </c>
      <c r="H115" s="22">
        <v>198.60107453242924</v>
      </c>
      <c r="I115" s="22">
        <v>39.61061597462222</v>
      </c>
      <c r="J115" s="8">
        <v>5361</v>
      </c>
      <c r="K115" s="22">
        <v>59.335901184</v>
      </c>
      <c r="L115" s="22">
        <v>8.971219968</v>
      </c>
      <c r="M115" s="22">
        <v>10.15869952</v>
      </c>
      <c r="N115" s="22">
        <v>59.08033470179976</v>
      </c>
      <c r="O115" s="22">
        <v>28.308830763091112</v>
      </c>
      <c r="P115" s="22">
        <v>2.086993108130356</v>
      </c>
      <c r="Q115" s="22">
        <v>978.0817302306399</v>
      </c>
      <c r="R115" s="22">
        <v>43.17248515525562</v>
      </c>
      <c r="S115" s="11">
        <v>5.694264615385691E-09</v>
      </c>
      <c r="T115" s="22">
        <v>104.00178771203343</v>
      </c>
      <c r="U115" s="22">
        <v>21073.836237916385</v>
      </c>
      <c r="V115" s="22">
        <v>75514.57985253372</v>
      </c>
      <c r="W115" s="22" t="s">
        <v>5</v>
      </c>
      <c r="X115" s="22">
        <v>-81.00178771203343</v>
      </c>
      <c r="Y115" s="22">
        <v>7.4731</v>
      </c>
      <c r="Z115" s="22">
        <v>328.5564408277597</v>
      </c>
      <c r="AA115" s="22">
        <v>184.84999230424555</v>
      </c>
      <c r="AB115" s="24">
        <v>5828.38</v>
      </c>
      <c r="AC115" s="22">
        <v>-2.9187338052192118</v>
      </c>
      <c r="AD115" s="22">
        <v>-3.023338365532238</v>
      </c>
      <c r="AE115" s="22">
        <v>-0.6900949134068024</v>
      </c>
      <c r="AF115" t="s">
        <v>5</v>
      </c>
      <c r="AG115" t="s">
        <v>5</v>
      </c>
      <c r="AH115" t="s">
        <v>5</v>
      </c>
      <c r="AI115">
        <v>4.801086956521739</v>
      </c>
    </row>
    <row r="116" spans="1:35" ht="12.75">
      <c r="A116">
        <v>1976</v>
      </c>
      <c r="B116" s="22">
        <v>26.461636</v>
      </c>
      <c r="C116" s="22">
        <v>18.893642574899722</v>
      </c>
      <c r="D116" s="22">
        <v>3916.1</v>
      </c>
      <c r="E116" s="22">
        <v>3033.7</v>
      </c>
      <c r="F116" s="22">
        <v>1.290865939282065</v>
      </c>
      <c r="G116" s="22">
        <v>26.8646112598079</v>
      </c>
      <c r="H116" s="22">
        <v>176.15320421033454</v>
      </c>
      <c r="I116" s="22">
        <v>37.02487891103869</v>
      </c>
      <c r="J116" s="8">
        <v>5626</v>
      </c>
      <c r="K116" s="22">
        <v>59.665600512</v>
      </c>
      <c r="L116" s="22">
        <v>9.394629632</v>
      </c>
      <c r="M116" s="22">
        <v>10.09090048</v>
      </c>
      <c r="N116" s="22">
        <v>55.884063694583254</v>
      </c>
      <c r="O116" s="22">
        <v>41.9104765237836</v>
      </c>
      <c r="P116" s="22">
        <v>1.3334151345874066</v>
      </c>
      <c r="Q116" s="22">
        <v>1098.8230543187885</v>
      </c>
      <c r="R116" s="22">
        <v>65.91241734899153</v>
      </c>
      <c r="S116" s="11">
        <v>3.0974842246678236E-08</v>
      </c>
      <c r="T116" s="22">
        <v>169.37158741317086</v>
      </c>
      <c r="U116" s="22">
        <v>13236.54844582683</v>
      </c>
      <c r="V116" s="22">
        <v>62954.315778932476</v>
      </c>
      <c r="W116" s="22" t="s">
        <v>5</v>
      </c>
      <c r="X116" s="22">
        <v>-128.37158741317086</v>
      </c>
      <c r="Y116" s="22">
        <v>93.1879</v>
      </c>
      <c r="Z116" s="22">
        <v>209.9570658767645</v>
      </c>
      <c r="AA116" s="22">
        <v>122.70215006402505</v>
      </c>
      <c r="AB116" s="24">
        <v>6104</v>
      </c>
      <c r="AC116" s="22">
        <v>-0.5884949085853517</v>
      </c>
      <c r="AD116" s="22">
        <v>0.4483164292890809</v>
      </c>
      <c r="AE116" s="22">
        <v>1.925744216055536</v>
      </c>
      <c r="AF116" t="s">
        <v>5</v>
      </c>
      <c r="AG116" t="s">
        <v>5</v>
      </c>
      <c r="AH116" t="s">
        <v>5</v>
      </c>
      <c r="AI116">
        <v>3.9108695652173915</v>
      </c>
    </row>
    <row r="117" spans="1:35" ht="12.75">
      <c r="A117">
        <v>1977</v>
      </c>
      <c r="B117" s="22">
        <v>26.866259</v>
      </c>
      <c r="C117" s="22">
        <v>26.972166379030533</v>
      </c>
      <c r="D117" s="22">
        <v>5651.8</v>
      </c>
      <c r="E117" s="22">
        <v>4161.5</v>
      </c>
      <c r="F117" s="22">
        <v>1.35811606391926</v>
      </c>
      <c r="G117" s="22">
        <v>34.87144809298726</v>
      </c>
      <c r="H117" s="22">
        <v>168.5138414928661</v>
      </c>
      <c r="I117" s="22">
        <v>42.3067414875174</v>
      </c>
      <c r="J117" s="8">
        <v>5930</v>
      </c>
      <c r="K117" s="22">
        <v>64.814198784</v>
      </c>
      <c r="L117" s="22">
        <v>9.62432</v>
      </c>
      <c r="M117" s="22">
        <v>10.631000064</v>
      </c>
      <c r="N117" s="22">
        <v>46.496077209691734</v>
      </c>
      <c r="O117" s="22">
        <v>46.88670731869802</v>
      </c>
      <c r="P117" s="22">
        <v>0.9916686384831611</v>
      </c>
      <c r="Q117" s="22">
        <v>1208.9357330505459</v>
      </c>
      <c r="R117" s="22">
        <v>98.76232253018152</v>
      </c>
      <c r="S117" s="11">
        <v>8.549108088118373E-08</v>
      </c>
      <c r="T117" s="22">
        <v>101.5236718743953</v>
      </c>
      <c r="U117" s="22">
        <v>12515.92550908434</v>
      </c>
      <c r="V117" s="22">
        <v>74627.66798874587</v>
      </c>
      <c r="W117" s="22" t="s">
        <v>5</v>
      </c>
      <c r="X117" s="22">
        <v>-31.523671874395305</v>
      </c>
      <c r="Y117" s="22">
        <v>41.0837</v>
      </c>
      <c r="Z117" s="22">
        <v>193.4107085942504</v>
      </c>
      <c r="AA117" s="22">
        <v>94.99916713248693</v>
      </c>
      <c r="AB117" s="24">
        <v>6341.4</v>
      </c>
      <c r="AC117" s="22">
        <v>-1.0147655544369103</v>
      </c>
      <c r="AD117" s="22">
        <v>-0.683375989876752</v>
      </c>
      <c r="AE117" s="22">
        <v>1.0673224025313566</v>
      </c>
      <c r="AF117" t="s">
        <v>5</v>
      </c>
      <c r="AG117" t="s">
        <v>5</v>
      </c>
      <c r="AH117" t="s">
        <v>5</v>
      </c>
      <c r="AI117">
        <v>4.421946922909913</v>
      </c>
    </row>
    <row r="118" spans="1:35" ht="12.75">
      <c r="A118">
        <v>1978</v>
      </c>
      <c r="B118" s="22">
        <v>27.268269</v>
      </c>
      <c r="C118" s="22">
        <v>29.44623915410161</v>
      </c>
      <c r="D118" s="22">
        <v>6399.5</v>
      </c>
      <c r="E118" s="22">
        <v>3833.7</v>
      </c>
      <c r="F118" s="22">
        <v>1.669275112815296</v>
      </c>
      <c r="G118" s="22">
        <v>28.68099014830844</v>
      </c>
      <c r="H118" s="22">
        <v>156.0402955526228</v>
      </c>
      <c r="I118" s="22">
        <v>38.310217947212244</v>
      </c>
      <c r="J118" s="8">
        <v>6144</v>
      </c>
      <c r="K118" s="22">
        <v>59.412000768</v>
      </c>
      <c r="L118" s="22">
        <v>9.892299776</v>
      </c>
      <c r="M118" s="22">
        <v>10.398000128</v>
      </c>
      <c r="N118" s="22">
        <v>47.54594270972184</v>
      </c>
      <c r="O118" s="22">
        <v>49.00896979120394</v>
      </c>
      <c r="P118" s="22">
        <v>0.9701477691182834</v>
      </c>
      <c r="Q118" s="22">
        <v>-74.59700906549544</v>
      </c>
      <c r="R118" s="22">
        <v>126.34675601923341</v>
      </c>
      <c r="S118" s="11">
        <v>2.3554065364805865E-07</v>
      </c>
      <c r="T118" s="22">
        <v>101.34714721916538</v>
      </c>
      <c r="U118" s="22">
        <v>14137.686842695259</v>
      </c>
      <c r="V118" s="22">
        <v>73830.14240074191</v>
      </c>
      <c r="W118" s="22" t="s">
        <v>5</v>
      </c>
      <c r="X118" s="22">
        <v>8.37285278083462</v>
      </c>
      <c r="Y118" s="22">
        <v>77.8847</v>
      </c>
      <c r="Z118" s="22">
        <v>206.4542520137061</v>
      </c>
      <c r="AA118" s="22">
        <v>99.65719081124114</v>
      </c>
      <c r="AB118" s="24">
        <v>6637.9</v>
      </c>
      <c r="AC118" s="22">
        <v>-0.1491478347613695</v>
      </c>
      <c r="AD118" s="22">
        <v>-0.26738824554817686</v>
      </c>
      <c r="AE118" s="22">
        <v>0.9694145732163095</v>
      </c>
      <c r="AF118" t="s">
        <v>5</v>
      </c>
      <c r="AG118" t="s">
        <v>5</v>
      </c>
      <c r="AH118" t="s">
        <v>5</v>
      </c>
      <c r="AI118">
        <v>4.999812513037758</v>
      </c>
    </row>
    <row r="119" spans="1:35" ht="12.75">
      <c r="A119">
        <v>1979</v>
      </c>
      <c r="B119" s="22">
        <v>27.675516</v>
      </c>
      <c r="C119" s="22">
        <v>29.70677254118707</v>
      </c>
      <c r="D119" s="22">
        <v>7809.9</v>
      </c>
      <c r="E119" s="22">
        <v>6700.1</v>
      </c>
      <c r="F119" s="22">
        <v>1.165639318816137</v>
      </c>
      <c r="G119" s="22">
        <v>40.859883125774886</v>
      </c>
      <c r="H119" s="22">
        <v>153.86873307587123</v>
      </c>
      <c r="I119" s="22">
        <v>39.058199786503046</v>
      </c>
      <c r="J119" s="8">
        <v>6612</v>
      </c>
      <c r="K119" s="22">
        <v>63.89250048</v>
      </c>
      <c r="L119" s="22">
        <v>10.175599616</v>
      </c>
      <c r="M119" s="22">
        <v>11.160399872</v>
      </c>
      <c r="N119" s="22">
        <v>49.080177695921144</v>
      </c>
      <c r="O119" s="22">
        <v>38.88565481229697</v>
      </c>
      <c r="P119" s="22">
        <v>1.2621666764474881</v>
      </c>
      <c r="Q119" s="22">
        <v>8328.112281353388</v>
      </c>
      <c r="R119" s="22">
        <v>172.16061998556856</v>
      </c>
      <c r="S119" s="11">
        <v>6.112447294981393E-07</v>
      </c>
      <c r="T119" s="22">
        <v>95.36138927401598</v>
      </c>
      <c r="U119" s="22">
        <v>12875.366641544117</v>
      </c>
      <c r="V119" s="22">
        <v>81767.57620640086</v>
      </c>
      <c r="W119" s="22" t="s">
        <v>5</v>
      </c>
      <c r="X119" s="22">
        <v>76.63861072598402</v>
      </c>
      <c r="Y119" s="22">
        <v>185.7533</v>
      </c>
      <c r="Z119" s="22">
        <v>229.86867668110503</v>
      </c>
      <c r="AA119" s="22">
        <v>106.64422632937243</v>
      </c>
      <c r="AB119" s="24">
        <v>6862.4</v>
      </c>
      <c r="AC119" s="22">
        <v>-0.6353941216747536</v>
      </c>
      <c r="AD119" s="22">
        <v>-1.7745702233291247</v>
      </c>
      <c r="AE119" s="22">
        <v>-1.1139731025663457</v>
      </c>
      <c r="AF119" t="s">
        <v>5</v>
      </c>
      <c r="AG119" t="s">
        <v>5</v>
      </c>
      <c r="AH119" t="s">
        <v>5</v>
      </c>
      <c r="AI119">
        <v>5.653194305887019</v>
      </c>
    </row>
    <row r="120" spans="1:35" ht="12.75">
      <c r="A120">
        <v>1980</v>
      </c>
      <c r="B120" s="22">
        <v>28.093512999999998</v>
      </c>
      <c r="C120" s="22">
        <v>25.609835309156185</v>
      </c>
      <c r="D120" s="22">
        <v>8021.4</v>
      </c>
      <c r="E120" s="22">
        <v>10545.4</v>
      </c>
      <c r="F120" s="22">
        <v>0.7606539344169021</v>
      </c>
      <c r="G120" s="22">
        <v>54.02084382543406</v>
      </c>
      <c r="H120" s="22">
        <v>153.9877716681071</v>
      </c>
      <c r="I120" s="22">
        <v>42.11610802293144</v>
      </c>
      <c r="J120" s="8">
        <v>6954</v>
      </c>
      <c r="K120" s="22">
        <v>62.767198208</v>
      </c>
      <c r="L120" s="22">
        <v>9.670549504</v>
      </c>
      <c r="M120" s="22">
        <v>11.377200128</v>
      </c>
      <c r="N120" s="22">
        <v>52.15288898383862</v>
      </c>
      <c r="O120" s="22">
        <v>41.55933311254159</v>
      </c>
      <c r="P120" s="22">
        <v>1.2549019697358945</v>
      </c>
      <c r="Q120" s="22">
        <v>3113.131203198434</v>
      </c>
      <c r="R120" s="22">
        <v>224.10249534321517</v>
      </c>
      <c r="S120" s="11">
        <v>1.227161192218773E-06</v>
      </c>
      <c r="T120" s="22">
        <v>69.69613888299655</v>
      </c>
      <c r="U120" s="22">
        <v>13380.475282396894</v>
      </c>
      <c r="V120" s="22">
        <v>78098.94951674291</v>
      </c>
      <c r="W120" s="22" t="s">
        <v>5</v>
      </c>
      <c r="X120" s="22">
        <v>65.30386111700345</v>
      </c>
      <c r="Y120" s="22">
        <v>154.7157</v>
      </c>
      <c r="Z120" s="22">
        <v>254.1335040662849</v>
      </c>
      <c r="AA120" s="22">
        <v>122.57957049353152</v>
      </c>
      <c r="AB120" s="24">
        <v>6967.2</v>
      </c>
      <c r="AC120" s="22">
        <v>-1.0565205492973213</v>
      </c>
      <c r="AD120" s="22">
        <v>-1.5978647526801755</v>
      </c>
      <c r="AE120" s="22">
        <v>-1.075267772539945</v>
      </c>
      <c r="AF120" t="s">
        <v>5</v>
      </c>
      <c r="AG120" t="s">
        <v>5</v>
      </c>
      <c r="AH120" t="s">
        <v>5</v>
      </c>
      <c r="AI120">
        <v>6.391960853887334</v>
      </c>
    </row>
    <row r="121" spans="1:35" ht="12.75">
      <c r="A121">
        <v>1981</v>
      </c>
      <c r="B121" s="22">
        <v>28.523587</v>
      </c>
      <c r="C121" s="22">
        <v>30.090611806129772</v>
      </c>
      <c r="D121" s="22">
        <v>9143</v>
      </c>
      <c r="E121" s="22">
        <v>9431</v>
      </c>
      <c r="F121" s="22">
        <v>0.9694624111971158</v>
      </c>
      <c r="G121" s="22">
        <v>48.16747910914817</v>
      </c>
      <c r="H121" s="22">
        <v>148.93556421428983</v>
      </c>
      <c r="I121" s="22">
        <v>36.85240809575293</v>
      </c>
      <c r="J121" s="8">
        <v>6736</v>
      </c>
      <c r="K121" s="22">
        <v>55.894298624</v>
      </c>
      <c r="L121" s="22">
        <v>9.960170496</v>
      </c>
      <c r="M121" s="22">
        <v>10.716000256</v>
      </c>
      <c r="N121" s="22">
        <v>63.365517221442474</v>
      </c>
      <c r="O121" s="22">
        <v>37.461379527601764</v>
      </c>
      <c r="P121" s="22">
        <v>1.6914891555115954</v>
      </c>
      <c r="Q121" s="22">
        <v>1707.5823964164003</v>
      </c>
      <c r="R121" s="22">
        <v>135.0015269426324</v>
      </c>
      <c r="S121" s="11">
        <v>2.509251316951122E-06</v>
      </c>
      <c r="T121" s="22">
        <v>71.52809004483771</v>
      </c>
      <c r="U121" s="22">
        <v>12039.447701359306</v>
      </c>
      <c r="V121" s="22">
        <v>76562.67776056415</v>
      </c>
      <c r="W121" s="22" t="s">
        <v>5</v>
      </c>
      <c r="X121" s="22">
        <v>26.47190995516229</v>
      </c>
      <c r="Y121" s="22">
        <v>53.0952</v>
      </c>
      <c r="Z121" s="22">
        <v>246.0507000131101</v>
      </c>
      <c r="AA121" s="22">
        <v>114.3667392704649</v>
      </c>
      <c r="AB121" s="24">
        <v>6985.7</v>
      </c>
      <c r="AC121" s="22">
        <v>4.260043573199281</v>
      </c>
      <c r="AD121" s="22">
        <v>5.33891438865334</v>
      </c>
      <c r="AE121" s="22">
        <v>3.72743736717398</v>
      </c>
      <c r="AF121" t="s">
        <v>5</v>
      </c>
      <c r="AG121" t="s">
        <v>5</v>
      </c>
      <c r="AH121" t="s">
        <v>5</v>
      </c>
      <c r="AI121">
        <v>7.227270344322152</v>
      </c>
    </row>
    <row r="122" spans="1:35" ht="12.75">
      <c r="A122">
        <v>1982</v>
      </c>
      <c r="B122" s="22">
        <v>28.963205</v>
      </c>
      <c r="C122" s="22">
        <v>26.992054423846216</v>
      </c>
      <c r="D122" s="22">
        <v>7624.9</v>
      </c>
      <c r="E122" s="22">
        <v>5339.7</v>
      </c>
      <c r="F122" s="22">
        <v>1.4279641178343352</v>
      </c>
      <c r="G122" s="22">
        <v>28.345185488512897</v>
      </c>
      <c r="H122" s="22">
        <v>143.91471345149307</v>
      </c>
      <c r="I122" s="22">
        <v>31.46241711585121</v>
      </c>
      <c r="J122" s="8">
        <v>5675</v>
      </c>
      <c r="K122" s="22">
        <v>53.7812992</v>
      </c>
      <c r="L122" s="22">
        <v>10.531300352</v>
      </c>
      <c r="M122" s="22">
        <v>10.944600064</v>
      </c>
      <c r="N122" s="22">
        <v>63.21572984847341</v>
      </c>
      <c r="O122" s="22">
        <v>34.61813627227012</v>
      </c>
      <c r="P122" s="22">
        <v>1.8260870357457857</v>
      </c>
      <c r="Q122" s="22">
        <v>2112.194682104163</v>
      </c>
      <c r="R122" s="22">
        <v>62.504182511382915</v>
      </c>
      <c r="S122" s="11">
        <v>6.6439160946174525E-06</v>
      </c>
      <c r="T122" s="22">
        <v>97.37171343760079</v>
      </c>
      <c r="U122" s="22">
        <v>13148.871652785383</v>
      </c>
      <c r="V122" s="22">
        <v>69135.430589216</v>
      </c>
      <c r="W122" s="22" t="s">
        <v>5</v>
      </c>
      <c r="X122" s="22">
        <v>-4.23013810652435</v>
      </c>
      <c r="Y122" s="22">
        <v>23.8713</v>
      </c>
      <c r="Z122" s="22">
        <v>214.81119201903005</v>
      </c>
      <c r="AA122" s="22">
        <v>99.04429295877347</v>
      </c>
      <c r="AB122" s="24">
        <v>6925.8</v>
      </c>
      <c r="AC122" s="22">
        <v>4.746699283849313</v>
      </c>
      <c r="AD122" s="22">
        <v>8.733989094256993</v>
      </c>
      <c r="AE122" s="22">
        <v>6.627173584644663</v>
      </c>
      <c r="AF122" t="s">
        <v>5</v>
      </c>
      <c r="AG122" t="s">
        <v>5</v>
      </c>
      <c r="AH122" t="s">
        <v>5</v>
      </c>
      <c r="AI122">
        <v>8.171739130434784</v>
      </c>
    </row>
    <row r="123" spans="1:35" ht="12.75">
      <c r="A123">
        <v>1983</v>
      </c>
      <c r="B123" s="22">
        <v>29.409411</v>
      </c>
      <c r="C123" s="22">
        <v>33.44572496653564</v>
      </c>
      <c r="D123" s="22">
        <v>7836.1</v>
      </c>
      <c r="E123" s="22">
        <v>4504.2</v>
      </c>
      <c r="F123" s="22">
        <v>1.739731805870077</v>
      </c>
      <c r="G123" s="22">
        <v>25.162077215816925</v>
      </c>
      <c r="H123" s="22">
        <v>125.61245982117015</v>
      </c>
      <c r="I123" s="22">
        <v>33.39139685415312</v>
      </c>
      <c r="J123" s="8">
        <v>5607</v>
      </c>
      <c r="K123" s="22">
        <v>56.663199744</v>
      </c>
      <c r="L123" s="22">
        <v>10.699700224</v>
      </c>
      <c r="M123" s="22">
        <v>11.328300032</v>
      </c>
      <c r="N123" s="22">
        <v>68.30267660290284</v>
      </c>
      <c r="O123" s="22">
        <v>44.22377500567813</v>
      </c>
      <c r="P123" s="22">
        <v>1.544478656427071</v>
      </c>
      <c r="Q123" s="22">
        <v>3065.210300783443</v>
      </c>
      <c r="R123" s="22">
        <v>75.21812812482493</v>
      </c>
      <c r="S123" s="11">
        <v>2.948640030808747E-05</v>
      </c>
      <c r="T123" s="22">
        <v>149.02275876179056</v>
      </c>
      <c r="U123" s="22">
        <v>15716.397904049823</v>
      </c>
      <c r="V123" s="22">
        <v>78074.29784396492</v>
      </c>
      <c r="W123" s="22" t="s">
        <v>5</v>
      </c>
      <c r="X123" s="22">
        <v>-60.49874799490702</v>
      </c>
      <c r="Y123" s="22">
        <v>42.5907</v>
      </c>
      <c r="Z123" s="22">
        <v>278.00257222261246</v>
      </c>
      <c r="AA123" s="22">
        <v>117.55380810329673</v>
      </c>
      <c r="AB123" s="24">
        <v>7160.8</v>
      </c>
      <c r="AC123" s="22">
        <v>5.458084375438792</v>
      </c>
      <c r="AD123" s="22">
        <v>7.369326549471216</v>
      </c>
      <c r="AE123" s="22">
        <v>7.699628615220955</v>
      </c>
      <c r="AF123" t="s">
        <v>5</v>
      </c>
      <c r="AG123" t="s">
        <v>5</v>
      </c>
      <c r="AH123" t="s">
        <v>5</v>
      </c>
      <c r="AI123">
        <v>11.260869565217394</v>
      </c>
    </row>
    <row r="124" spans="1:35" ht="12.75">
      <c r="A124">
        <v>1984</v>
      </c>
      <c r="B124" s="22">
        <v>29.85776</v>
      </c>
      <c r="C124" s="22">
        <v>32.70191209042907</v>
      </c>
      <c r="D124" s="22">
        <v>8107.4</v>
      </c>
      <c r="E124" s="22">
        <v>4584.8</v>
      </c>
      <c r="F124" s="22">
        <v>1.7683214098761122</v>
      </c>
      <c r="G124" s="22">
        <v>26.62812661031627</v>
      </c>
      <c r="H124" s="22">
        <v>138.18891661707283</v>
      </c>
      <c r="I124" s="22">
        <v>32.01083177732551</v>
      </c>
      <c r="J124" s="8">
        <v>5116</v>
      </c>
      <c r="K124" s="22">
        <v>56.795901952</v>
      </c>
      <c r="L124" s="22">
        <v>10.707800064</v>
      </c>
      <c r="M124" s="22">
        <v>12.07660032</v>
      </c>
      <c r="N124" s="22">
        <v>67.28011907135972</v>
      </c>
      <c r="O124" s="22">
        <v>45.099185235616595</v>
      </c>
      <c r="P124" s="22">
        <v>1.4918255999495524</v>
      </c>
      <c r="Q124" s="22">
        <v>3284.9009581785467</v>
      </c>
      <c r="R124" s="22">
        <v>90.26395429480962</v>
      </c>
      <c r="S124" s="11">
        <v>0.000214283223613165</v>
      </c>
      <c r="T124" s="22">
        <v>198.3369464284781</v>
      </c>
      <c r="U124" s="22">
        <v>14625.50332758507</v>
      </c>
      <c r="V124" s="22">
        <v>81108.96274071265</v>
      </c>
      <c r="W124" s="22" t="s">
        <v>5</v>
      </c>
      <c r="X124" s="22">
        <v>-114.20158094426682</v>
      </c>
      <c r="Y124" s="22">
        <v>38.9142</v>
      </c>
      <c r="Z124" s="22">
        <v>344.1751517867755</v>
      </c>
      <c r="AA124" s="22">
        <v>141.33424477904185</v>
      </c>
      <c r="AB124" s="24">
        <v>7545.7</v>
      </c>
      <c r="AC124" s="22">
        <v>5.167493315203654</v>
      </c>
      <c r="AD124" s="22">
        <v>7.038111434920481</v>
      </c>
      <c r="AE124" s="22">
        <v>7.878654971726617</v>
      </c>
      <c r="AF124" t="s">
        <v>5</v>
      </c>
      <c r="AG124" t="s">
        <v>5</v>
      </c>
      <c r="AH124" t="s">
        <v>5</v>
      </c>
      <c r="AI124">
        <v>16.6554347826087</v>
      </c>
    </row>
    <row r="125" spans="1:35" ht="12.75">
      <c r="A125">
        <v>1985</v>
      </c>
      <c r="B125" s="22">
        <v>30.304976999999997</v>
      </c>
      <c r="C125" s="22">
        <v>36.671565835639576</v>
      </c>
      <c r="D125" s="22">
        <v>8396.1</v>
      </c>
      <c r="E125" s="22">
        <v>3814.2</v>
      </c>
      <c r="F125" s="22">
        <v>2.2012741859367626</v>
      </c>
      <c r="G125" s="22">
        <v>21.758119619104022</v>
      </c>
      <c r="H125" s="22">
        <v>125.34603099144147</v>
      </c>
      <c r="I125" s="22">
        <v>27.49582747937173</v>
      </c>
      <c r="J125" s="8">
        <v>4693</v>
      </c>
      <c r="K125" s="22">
        <v>51.273199616</v>
      </c>
      <c r="L125" s="22">
        <v>10.503000064</v>
      </c>
      <c r="M125" s="22">
        <v>11.818099712</v>
      </c>
      <c r="N125" s="22">
        <v>63.17063875273506</v>
      </c>
      <c r="O125" s="22">
        <v>50.72793565200239</v>
      </c>
      <c r="P125" s="22">
        <v>1.2452830563831847</v>
      </c>
      <c r="Q125" s="22">
        <v>3837.4863114443287</v>
      </c>
      <c r="R125" s="22">
        <v>82.7524452594019</v>
      </c>
      <c r="S125" s="11">
        <v>0.0016546535771340132</v>
      </c>
      <c r="T125" s="22">
        <v>204.40483321197593</v>
      </c>
      <c r="U125" s="22">
        <v>12221.712314566332</v>
      </c>
      <c r="V125" s="22">
        <v>55476.470282676826</v>
      </c>
      <c r="W125" s="22" t="s">
        <v>5</v>
      </c>
      <c r="X125" s="22">
        <v>-124.44054257671765</v>
      </c>
      <c r="Y125" s="22">
        <v>46.3682</v>
      </c>
      <c r="Z125" s="22">
        <v>276.50284535224506</v>
      </c>
      <c r="AA125" s="22">
        <v>127.11501460179221</v>
      </c>
      <c r="AB125" s="24">
        <v>7795</v>
      </c>
      <c r="AC125" s="22">
        <v>3.985825037749838</v>
      </c>
      <c r="AD125" s="22">
        <v>7.966902694666481</v>
      </c>
      <c r="AE125" s="22">
        <v>6.883299672370891</v>
      </c>
      <c r="AF125" t="s">
        <v>5</v>
      </c>
      <c r="AG125" t="s">
        <v>5</v>
      </c>
      <c r="AH125" t="s">
        <v>5</v>
      </c>
      <c r="AI125" t="s">
        <v>5</v>
      </c>
    </row>
    <row r="126" spans="1:35" ht="12.75">
      <c r="A126">
        <v>1986</v>
      </c>
      <c r="B126" s="22">
        <v>30.750307</v>
      </c>
      <c r="C126" s="22">
        <v>32.11322596388482</v>
      </c>
      <c r="D126" s="22">
        <v>6852.2</v>
      </c>
      <c r="E126" s="22">
        <v>4724.4</v>
      </c>
      <c r="F126" s="22">
        <v>1.4503852341038017</v>
      </c>
      <c r="G126" s="22">
        <v>25.939183332376043</v>
      </c>
      <c r="H126" s="22">
        <v>112.43467619761773</v>
      </c>
      <c r="I126" s="22">
        <v>30.53157038195197</v>
      </c>
      <c r="J126" s="8">
        <v>5558</v>
      </c>
      <c r="K126" s="22">
        <v>56.93779968</v>
      </c>
      <c r="L126" s="22">
        <v>10.520500224</v>
      </c>
      <c r="M126" s="22">
        <v>12.751399936</v>
      </c>
      <c r="N126" s="22">
        <v>58.095334725336535</v>
      </c>
      <c r="O126" s="22">
        <v>52.30895228550874</v>
      </c>
      <c r="P126" s="22">
        <v>1.1106193526539205</v>
      </c>
      <c r="Q126" s="22">
        <v>3052.895840266213</v>
      </c>
      <c r="R126" s="22">
        <v>84.48087273254242</v>
      </c>
      <c r="S126" s="11">
        <v>0.003145440248772502</v>
      </c>
      <c r="T126" s="22">
        <v>64.23621961005477</v>
      </c>
      <c r="U126" s="22">
        <v>12683.820656128937</v>
      </c>
      <c r="V126" s="22">
        <v>62164.91000784621</v>
      </c>
      <c r="W126" s="22" t="s">
        <v>5</v>
      </c>
      <c r="X126" s="22">
        <v>11.763780389945225</v>
      </c>
      <c r="Y126" s="22">
        <v>29.5104</v>
      </c>
      <c r="Z126" s="22">
        <v>282.1886869679628</v>
      </c>
      <c r="AA126" s="22">
        <v>118.534444667245</v>
      </c>
      <c r="AB126" s="24">
        <v>8048.3</v>
      </c>
      <c r="AC126" s="22">
        <v>4.130827321376859</v>
      </c>
      <c r="AD126" s="22">
        <v>8.907377421010551</v>
      </c>
      <c r="AE126" s="22">
        <v>5.735203642823561</v>
      </c>
      <c r="AF126" t="s">
        <v>5</v>
      </c>
      <c r="AG126" t="s">
        <v>5</v>
      </c>
      <c r="AH126" t="s">
        <v>5</v>
      </c>
      <c r="AI126" t="s">
        <v>5</v>
      </c>
    </row>
    <row r="127" spans="1:35" ht="12.75">
      <c r="A127">
        <v>1987</v>
      </c>
      <c r="B127" s="22">
        <v>31.194651</v>
      </c>
      <c r="C127" s="22">
        <v>28.94094680331869</v>
      </c>
      <c r="D127" s="22">
        <v>6360.2</v>
      </c>
      <c r="E127" s="22">
        <v>5819</v>
      </c>
      <c r="F127" s="22">
        <v>1.0930056710775047</v>
      </c>
      <c r="G127" s="22">
        <v>28.74513405807583</v>
      </c>
      <c r="H127" s="22">
        <v>104.18820576830063</v>
      </c>
      <c r="I127" s="22">
        <v>34.481088625544004</v>
      </c>
      <c r="J127" s="8">
        <v>6302</v>
      </c>
      <c r="K127" s="22">
        <v>59.01570048</v>
      </c>
      <c r="L127" s="22">
        <v>10.2336</v>
      </c>
      <c r="M127" s="22">
        <v>13.178699776</v>
      </c>
      <c r="N127" s="22">
        <v>62.913925343519495</v>
      </c>
      <c r="O127" s="22">
        <v>49.86510442641722</v>
      </c>
      <c r="P127" s="22">
        <v>1.261682414329596</v>
      </c>
      <c r="Q127" s="22">
        <v>4045.9769798168245</v>
      </c>
      <c r="R127" s="22">
        <v>64.04084174092776</v>
      </c>
      <c r="S127" s="11">
        <v>0.007276251912117004</v>
      </c>
      <c r="T127" s="22">
        <v>83.86620183255272</v>
      </c>
      <c r="U127" s="22">
        <v>12728.366351056418</v>
      </c>
      <c r="V127" s="22">
        <v>70714.74795191588</v>
      </c>
      <c r="W127" s="22" t="s">
        <v>5</v>
      </c>
      <c r="X127" s="22">
        <v>7.1337981674472815</v>
      </c>
      <c r="Y127" s="22">
        <v>43.6941</v>
      </c>
      <c r="Z127" s="22">
        <v>265.4606224135578</v>
      </c>
      <c r="AA127" s="22">
        <v>108.4829198867754</v>
      </c>
      <c r="AB127" s="24">
        <v>8308.1</v>
      </c>
      <c r="AC127" s="22">
        <v>2.1532307090758263</v>
      </c>
      <c r="AD127" s="22">
        <v>3.2227385351073945</v>
      </c>
      <c r="AE127" s="22">
        <v>4.544656855471607</v>
      </c>
      <c r="AF127" t="s">
        <v>5</v>
      </c>
      <c r="AG127" t="s">
        <v>5</v>
      </c>
      <c r="AH127" t="s">
        <v>5</v>
      </c>
      <c r="AI127" t="s">
        <v>5</v>
      </c>
    </row>
    <row r="128" spans="1:35" ht="12.75">
      <c r="A128">
        <v>1988</v>
      </c>
      <c r="B128" s="22">
        <v>31.638365999999998</v>
      </c>
      <c r="C128" s="22">
        <v>35.67593948267447</v>
      </c>
      <c r="D128" s="22">
        <v>9134.8</v>
      </c>
      <c r="E128" s="22">
        <v>5321.5</v>
      </c>
      <c r="F128" s="22">
        <v>1.716583670017852</v>
      </c>
      <c r="G128" s="22">
        <v>24.16669522770557</v>
      </c>
      <c r="H128" s="22">
        <v>111.59670289644907</v>
      </c>
      <c r="I128" s="22">
        <v>33.267509821711904</v>
      </c>
      <c r="J128" s="8">
        <v>6560</v>
      </c>
      <c r="K128" s="22">
        <v>56.805101568</v>
      </c>
      <c r="L128" s="22">
        <v>11.031100416</v>
      </c>
      <c r="M128" s="22">
        <v>12.939200512</v>
      </c>
      <c r="N128" s="22">
        <v>61.8730071097252</v>
      </c>
      <c r="O128" s="22">
        <v>46.6427276171699</v>
      </c>
      <c r="P128" s="22">
        <v>1.3265306355486122</v>
      </c>
      <c r="Q128" s="22">
        <v>4118.528263673796</v>
      </c>
      <c r="R128" s="22">
        <v>74.01010971899618</v>
      </c>
      <c r="S128" s="11">
        <v>0.03223053365945816</v>
      </c>
      <c r="T128" s="22">
        <v>148.82983711462248</v>
      </c>
      <c r="U128" s="22">
        <v>13399.101751244789</v>
      </c>
      <c r="V128" s="22">
        <v>86655.20060914042</v>
      </c>
      <c r="W128" s="22" t="s">
        <v>5</v>
      </c>
      <c r="X128" s="22">
        <v>-22.829837114622478</v>
      </c>
      <c r="Y128" s="22">
        <v>76.7209</v>
      </c>
      <c r="Z128" s="22">
        <v>252.72590771778013</v>
      </c>
      <c r="AA128" s="22">
        <v>110.19903387368485</v>
      </c>
      <c r="AB128" s="24">
        <v>8653.8</v>
      </c>
      <c r="AC128" s="22">
        <v>2.740857037066874</v>
      </c>
      <c r="AD128" s="22">
        <v>2.729956549366314</v>
      </c>
      <c r="AE128" s="22">
        <v>4.729130583366237</v>
      </c>
      <c r="AF128" t="s">
        <v>5</v>
      </c>
      <c r="AG128" t="s">
        <v>5</v>
      </c>
      <c r="AH128" t="s">
        <v>5</v>
      </c>
      <c r="AI128" t="s">
        <v>5</v>
      </c>
    </row>
    <row r="129" spans="1:35" ht="12.75">
      <c r="A129">
        <v>1989</v>
      </c>
      <c r="B129" s="22">
        <v>32.082291</v>
      </c>
      <c r="C129" s="22">
        <v>36.749633967789165</v>
      </c>
      <c r="D129" s="22">
        <v>9579.3</v>
      </c>
      <c r="E129" s="22">
        <v>4204.4</v>
      </c>
      <c r="F129" s="22">
        <v>2.2783988202835124</v>
      </c>
      <c r="G129" s="22">
        <v>18.00821354221324</v>
      </c>
      <c r="H129" s="22">
        <v>107.14993243882026</v>
      </c>
      <c r="I129" s="22">
        <v>26.081183168809535</v>
      </c>
      <c r="J129" s="8">
        <v>6250</v>
      </c>
      <c r="K129" s="22">
        <v>51.093200896</v>
      </c>
      <c r="L129" s="22">
        <v>10.124499968</v>
      </c>
      <c r="M129" s="22">
        <v>12.797700096</v>
      </c>
      <c r="N129" s="22">
        <v>83.07395767784284</v>
      </c>
      <c r="O129" s="22">
        <v>44.76896252572177</v>
      </c>
      <c r="P129" s="22">
        <v>1.8556149839325211</v>
      </c>
      <c r="Q129" s="22">
        <v>-703.767032717527</v>
      </c>
      <c r="R129" s="22">
        <v>41.45003246248402</v>
      </c>
      <c r="S129" s="11">
        <v>1.0248689651489258</v>
      </c>
      <c r="T129" s="22">
        <v>345.9405790982528</v>
      </c>
      <c r="U129" s="22">
        <v>17781.28582257529</v>
      </c>
      <c r="V129" s="22">
        <v>63637.70415325505</v>
      </c>
      <c r="W129" s="22" t="s">
        <v>5</v>
      </c>
      <c r="X129" s="22">
        <v>-178.94057909825278</v>
      </c>
      <c r="Y129" s="22">
        <v>139.078</v>
      </c>
      <c r="Z129" s="22">
        <v>227.9722781556451</v>
      </c>
      <c r="AA129" s="22">
        <v>100.76040694568293</v>
      </c>
      <c r="AB129" s="24">
        <v>8945.9</v>
      </c>
      <c r="AC129" s="22">
        <v>3.401711812290438</v>
      </c>
      <c r="AD129" s="22">
        <v>3.2787562978979405</v>
      </c>
      <c r="AE129" s="22">
        <v>3.613850507765526</v>
      </c>
      <c r="AF129" t="s">
        <v>5</v>
      </c>
      <c r="AG129" t="s">
        <v>5</v>
      </c>
      <c r="AH129" t="s">
        <v>5</v>
      </c>
      <c r="AI129" t="s">
        <v>5</v>
      </c>
    </row>
    <row r="130" spans="1:35" ht="12.75">
      <c r="A130">
        <v>1990</v>
      </c>
      <c r="B130" s="22">
        <v>32.527108</v>
      </c>
      <c r="C130" s="22">
        <v>47.096144460712544</v>
      </c>
      <c r="D130" s="22">
        <v>12352.5</v>
      </c>
      <c r="E130" s="22">
        <v>4077.5</v>
      </c>
      <c r="F130" s="22">
        <v>3.029429797670141</v>
      </c>
      <c r="G130" s="22">
        <v>17.55243795811923</v>
      </c>
      <c r="H130" s="22">
        <v>108.3571378106024</v>
      </c>
      <c r="I130" s="22">
        <v>22.12088518431709</v>
      </c>
      <c r="J130" s="8">
        <v>3612</v>
      </c>
      <c r="K130" s="22">
        <v>48.446201856</v>
      </c>
      <c r="L130" s="22">
        <v>10.98259968</v>
      </c>
      <c r="M130" s="22">
        <v>12.392200192</v>
      </c>
      <c r="N130" s="22">
        <v>44.493865043231054</v>
      </c>
      <c r="O130" s="22">
        <v>39.777926594535764</v>
      </c>
      <c r="P130" s="22">
        <v>1.1185566682940964</v>
      </c>
      <c r="Q130" s="22">
        <v>-1624.7461845059522</v>
      </c>
      <c r="R130" s="22">
        <v>85.32830380649355</v>
      </c>
      <c r="S130" s="11">
        <v>24.739990234375</v>
      </c>
      <c r="T130" s="22">
        <v>318.3856206694881</v>
      </c>
      <c r="U130" s="22">
        <v>9130.965609118271</v>
      </c>
      <c r="V130" s="22">
        <v>31984.652883998617</v>
      </c>
      <c r="W130" s="22" t="s">
        <v>5</v>
      </c>
      <c r="X130" s="22">
        <v>124.6143793305119</v>
      </c>
      <c r="Y130" s="22">
        <v>97.7682</v>
      </c>
      <c r="Z130" s="22">
        <v>231.33786757984996</v>
      </c>
      <c r="AA130" s="22">
        <v>91.19920044718747</v>
      </c>
      <c r="AB130" s="24">
        <v>9037.6</v>
      </c>
      <c r="AC130" s="22">
        <v>2.2526938684515105</v>
      </c>
      <c r="AD130" s="22">
        <v>4.008292750657999</v>
      </c>
      <c r="AE130" s="22">
        <v>3.128233078981091</v>
      </c>
      <c r="AF130" t="s">
        <v>5</v>
      </c>
      <c r="AG130" t="s">
        <v>5</v>
      </c>
      <c r="AH130" t="s">
        <v>5</v>
      </c>
      <c r="AI130" t="s">
        <v>5</v>
      </c>
    </row>
    <row r="131" spans="1:35" ht="12.75">
      <c r="A131">
        <v>1991</v>
      </c>
      <c r="B131" s="22">
        <v>32.972341</v>
      </c>
      <c r="C131" s="22">
        <v>46.364080039043436</v>
      </c>
      <c r="D131" s="22">
        <v>11977.8</v>
      </c>
      <c r="E131" s="22">
        <v>8117.638</v>
      </c>
      <c r="F131" s="22">
        <v>1.4755277335599344</v>
      </c>
      <c r="G131" s="22">
        <v>31.816467205293907</v>
      </c>
      <c r="H131" s="22">
        <v>97.17671761736077</v>
      </c>
      <c r="I131" s="22">
        <v>29.097170152663022</v>
      </c>
      <c r="J131" s="8">
        <v>4399</v>
      </c>
      <c r="K131" s="22">
        <v>54.178000896</v>
      </c>
      <c r="L131" s="22">
        <v>11.432500224</v>
      </c>
      <c r="M131" s="22">
        <v>13.64669952</v>
      </c>
      <c r="N131" s="22">
        <v>48.333955441143516</v>
      </c>
      <c r="O131" s="22">
        <v>45.02202441606807</v>
      </c>
      <c r="P131" s="22">
        <v>1.0735624634394147</v>
      </c>
      <c r="Q131" s="22">
        <v>2356.5976126983473</v>
      </c>
      <c r="R131" s="22">
        <v>132.04741327607505</v>
      </c>
      <c r="S131" s="11">
        <v>67.2115478515625</v>
      </c>
      <c r="T131" s="22">
        <v>99.94241035609153</v>
      </c>
      <c r="U131" s="22">
        <v>7769.498199227384</v>
      </c>
      <c r="V131" s="22">
        <v>28413.272139150777</v>
      </c>
      <c r="W131" s="22" t="s">
        <v>5</v>
      </c>
      <c r="X131" s="22">
        <v>174.05758964390847</v>
      </c>
      <c r="Y131" s="22">
        <v>443.2945</v>
      </c>
      <c r="Z131" s="22">
        <v>203.71951310971934</v>
      </c>
      <c r="AA131" s="22">
        <v>86.54117676843325</v>
      </c>
      <c r="AB131" s="24">
        <v>9069.5</v>
      </c>
      <c r="AC131" s="22">
        <v>1.2614232934054561</v>
      </c>
      <c r="AD131" s="22">
        <v>5.187175097110347</v>
      </c>
      <c r="AE131" s="22">
        <v>3.5628135952725515</v>
      </c>
      <c r="AF131" t="s">
        <v>5</v>
      </c>
      <c r="AG131" t="s">
        <v>5</v>
      </c>
      <c r="AH131" t="s">
        <v>5</v>
      </c>
      <c r="AI131" t="s">
        <v>5</v>
      </c>
    </row>
    <row r="132" spans="1:35" ht="12.75">
      <c r="A132">
        <v>1992</v>
      </c>
      <c r="B132" s="22">
        <v>33.41776</v>
      </c>
      <c r="C132" s="22">
        <v>45.63201561737433</v>
      </c>
      <c r="D132" s="22">
        <v>12234.9</v>
      </c>
      <c r="E132" s="22">
        <v>14871.7</v>
      </c>
      <c r="F132" s="22">
        <v>0.8226967999623446</v>
      </c>
      <c r="G132" s="22">
        <v>57.10878123701363</v>
      </c>
      <c r="H132" s="22">
        <v>98.81379703057206</v>
      </c>
      <c r="I132" s="22">
        <v>38.850685855349816</v>
      </c>
      <c r="J132" s="8">
        <v>5051</v>
      </c>
      <c r="K132" s="22">
        <v>60.819001344</v>
      </c>
      <c r="L132" s="22">
        <v>11.456799744</v>
      </c>
      <c r="M132" s="22">
        <v>15.325700096</v>
      </c>
      <c r="N132" s="22">
        <v>46.811575443622516</v>
      </c>
      <c r="O132" s="22">
        <v>47.99207958553232</v>
      </c>
      <c r="P132" s="22">
        <v>0.9754021048451152</v>
      </c>
      <c r="Q132" s="22">
        <v>10935.501980416457</v>
      </c>
      <c r="R132" s="22">
        <v>158.6156580640977</v>
      </c>
      <c r="S132" s="11">
        <v>83.94718933105469</v>
      </c>
      <c r="T132" s="22">
        <v>22.234282689476625</v>
      </c>
      <c r="U132" s="22">
        <v>9155.756209644424</v>
      </c>
      <c r="V132" s="22">
        <v>36963.7152205655</v>
      </c>
      <c r="W132" s="22" t="s">
        <v>5</v>
      </c>
      <c r="X132" s="22">
        <v>63.76571731052337</v>
      </c>
      <c r="Y132" s="22">
        <v>336.0428</v>
      </c>
      <c r="Z132" s="22">
        <v>193.7526264139709</v>
      </c>
      <c r="AA132" s="22">
        <v>90.09598431274567</v>
      </c>
      <c r="AB132" s="24">
        <v>9290.9</v>
      </c>
      <c r="AC132" s="22">
        <v>0.4761434195448535</v>
      </c>
      <c r="AD132" s="22">
        <v>2.8680501917550485</v>
      </c>
      <c r="AE132" s="22">
        <v>3.909489849410974</v>
      </c>
      <c r="AF132" t="s">
        <v>5</v>
      </c>
      <c r="AG132" t="s">
        <v>5</v>
      </c>
      <c r="AH132" t="s">
        <v>5</v>
      </c>
      <c r="AI132" t="s">
        <v>5</v>
      </c>
    </row>
    <row r="133" spans="1:35" ht="12.75">
      <c r="A133">
        <v>1993</v>
      </c>
      <c r="B133" s="22">
        <v>33.864594</v>
      </c>
      <c r="C133" s="22">
        <v>48.804294777940456</v>
      </c>
      <c r="D133" s="22">
        <v>13117.7</v>
      </c>
      <c r="E133" s="22">
        <v>16783.5</v>
      </c>
      <c r="F133" s="22">
        <v>0.7815831024518128</v>
      </c>
      <c r="G133" s="22">
        <v>65.38109716792154</v>
      </c>
      <c r="H133" s="22">
        <v>100.48792177435676</v>
      </c>
      <c r="I133" s="22">
        <v>45.06938839068092</v>
      </c>
      <c r="J133" s="8">
        <v>5647</v>
      </c>
      <c r="K133" s="22">
        <v>64.65747846121539</v>
      </c>
      <c r="L133" s="22">
        <v>12.148849664</v>
      </c>
      <c r="M133" s="22">
        <v>16.133850112</v>
      </c>
      <c r="N133" s="22">
        <v>45.714162282076764</v>
      </c>
      <c r="O133" s="22">
        <v>48.220213347625034</v>
      </c>
      <c r="P133" s="22">
        <v>0.9480290340591847</v>
      </c>
      <c r="Q133" s="22">
        <v>13607.089233130184</v>
      </c>
      <c r="R133" s="22">
        <v>178.54703016671888</v>
      </c>
      <c r="S133" s="11">
        <v>92.85525512695312</v>
      </c>
      <c r="T133" s="22">
        <v>10.085398153592973</v>
      </c>
      <c r="U133" s="22">
        <v>10841.605018731836</v>
      </c>
      <c r="V133" s="22">
        <v>48950.37974733467</v>
      </c>
      <c r="W133" s="22">
        <v>3.54</v>
      </c>
      <c r="X133" s="22">
        <v>21.914601846407027</v>
      </c>
      <c r="Y133" s="22">
        <v>511.5946</v>
      </c>
      <c r="Z133" s="22">
        <v>190.7338262876215</v>
      </c>
      <c r="AA133" s="22">
        <v>91.07662087669392</v>
      </c>
      <c r="AB133" s="24">
        <v>9436.6</v>
      </c>
      <c r="AC133" s="22">
        <v>0.11023244451569836</v>
      </c>
      <c r="AD133" s="22">
        <v>1.5649549606345654</v>
      </c>
      <c r="AE133" s="22">
        <v>2.88060422896137</v>
      </c>
      <c r="AF133" t="s">
        <v>5</v>
      </c>
      <c r="AG133" t="s">
        <v>5</v>
      </c>
      <c r="AH133" t="s">
        <v>5</v>
      </c>
      <c r="AI133" t="s">
        <v>5</v>
      </c>
    </row>
    <row r="134" spans="1:35" ht="12.75">
      <c r="A134">
        <v>1994</v>
      </c>
      <c r="B134" s="22">
        <v>34.314496</v>
      </c>
      <c r="C134" s="22">
        <v>57.2962420693021</v>
      </c>
      <c r="D134" s="22">
        <v>15839.2</v>
      </c>
      <c r="E134" s="22">
        <v>21590.2</v>
      </c>
      <c r="F134" s="22">
        <v>0.7336291465572343</v>
      </c>
      <c r="G134" s="22">
        <v>78.3345183296567</v>
      </c>
      <c r="H134" s="22">
        <v>96.26050957844993</v>
      </c>
      <c r="I134" s="22">
        <v>51.23138518336004</v>
      </c>
      <c r="J134" s="8">
        <v>6306</v>
      </c>
      <c r="K134" s="22">
        <v>68.3528800403955</v>
      </c>
      <c r="L134" s="22">
        <v>13.056627712</v>
      </c>
      <c r="M134" s="22">
        <v>17.792753664</v>
      </c>
      <c r="N134" s="22">
        <v>51.756295253006016</v>
      </c>
      <c r="O134" s="22">
        <v>50.37312257996399</v>
      </c>
      <c r="P134" s="22">
        <v>1.0274585453948448</v>
      </c>
      <c r="Q134" s="22">
        <v>12851.36314930459</v>
      </c>
      <c r="R134" s="22">
        <v>187.08797647726362</v>
      </c>
      <c r="S134" s="11">
        <v>96.734130859375</v>
      </c>
      <c r="T134" s="22">
        <v>4.092441210578723</v>
      </c>
      <c r="U134" s="22">
        <v>11607.823319696232</v>
      </c>
      <c r="V134" s="22">
        <v>55276.28307089695</v>
      </c>
      <c r="W134" s="22">
        <v>6.432449799196787</v>
      </c>
      <c r="X134" s="22">
        <v>20.907558789421277</v>
      </c>
      <c r="Y134" s="22">
        <v>393.4367</v>
      </c>
      <c r="Z134" s="22">
        <v>194.4577396595782</v>
      </c>
      <c r="AA134" s="22">
        <v>92.02175562164074</v>
      </c>
      <c r="AB134" s="24">
        <v>9785.4</v>
      </c>
      <c r="AC134" s="22">
        <v>1.695972574364383</v>
      </c>
      <c r="AD134" s="22">
        <v>2.981815908764588</v>
      </c>
      <c r="AE134" s="22">
        <v>4.392898170671056</v>
      </c>
      <c r="AF134" t="s">
        <v>5</v>
      </c>
      <c r="AG134" t="s">
        <v>5</v>
      </c>
      <c r="AH134" t="s">
        <v>5</v>
      </c>
      <c r="AI134" t="s">
        <v>5</v>
      </c>
    </row>
    <row r="135" spans="1:35" ht="12.75">
      <c r="A135">
        <v>1995</v>
      </c>
      <c r="B135" s="22">
        <v>34.76847</v>
      </c>
      <c r="C135" s="22">
        <v>71.69350902879454</v>
      </c>
      <c r="D135" s="22">
        <v>20963.1</v>
      </c>
      <c r="E135" s="22">
        <v>20121.6</v>
      </c>
      <c r="F135" s="22">
        <v>1.041820729961832</v>
      </c>
      <c r="G135" s="22">
        <v>67.01847912299456</v>
      </c>
      <c r="H135" s="22">
        <v>93.4657005878294</v>
      </c>
      <c r="I135" s="22">
        <v>44.57820461735094</v>
      </c>
      <c r="J135" s="8">
        <v>5477</v>
      </c>
      <c r="K135" s="22">
        <v>64.4368747540152</v>
      </c>
      <c r="L135" s="22">
        <v>13.791046656</v>
      </c>
      <c r="M135" s="22">
        <v>18.098450432</v>
      </c>
      <c r="N135" s="22">
        <v>50.642002405365865</v>
      </c>
      <c r="O135" s="22">
        <v>46.76400222117075</v>
      </c>
      <c r="P135" s="22">
        <v>1.082927037892396</v>
      </c>
      <c r="Q135" s="22">
        <v>5493.628749725093</v>
      </c>
      <c r="R135" s="22">
        <v>181.3582745479566</v>
      </c>
      <c r="S135" s="11">
        <v>100</v>
      </c>
      <c r="T135" s="22">
        <v>3.3203889656623353</v>
      </c>
      <c r="U135" s="22">
        <v>11160.692999999997</v>
      </c>
      <c r="V135" s="22">
        <v>51970.875</v>
      </c>
      <c r="W135" s="22">
        <v>12.25864</v>
      </c>
      <c r="X135" s="22">
        <v>6.739611034337665</v>
      </c>
      <c r="Y135" s="22">
        <v>402.5148</v>
      </c>
      <c r="Z135" s="22">
        <v>184.69595835291054</v>
      </c>
      <c r="AA135" s="22">
        <v>89.84533568084805</v>
      </c>
      <c r="AB135" s="24">
        <v>10025</v>
      </c>
      <c r="AC135" s="22">
        <v>2.7465446984441133</v>
      </c>
      <c r="AD135" s="22">
        <v>1.998952972642547</v>
      </c>
      <c r="AE135" s="22">
        <v>3.710548335472863</v>
      </c>
      <c r="AF135" t="s">
        <v>5</v>
      </c>
      <c r="AG135" t="s">
        <v>5</v>
      </c>
      <c r="AH135" t="s">
        <v>5</v>
      </c>
      <c r="AI135" t="s">
        <v>5</v>
      </c>
    </row>
    <row r="136" spans="1:35" ht="12.75">
      <c r="A136">
        <v>1996</v>
      </c>
      <c r="B136" s="22">
        <v>35.226922</v>
      </c>
      <c r="C136" s="22">
        <v>76.42752562225475</v>
      </c>
      <c r="D136" s="22">
        <v>23810.7</v>
      </c>
      <c r="E136" s="22">
        <v>23761.8</v>
      </c>
      <c r="F136" s="22">
        <v>1.002057924904679</v>
      </c>
      <c r="G136" s="22">
        <v>81.00684073330531</v>
      </c>
      <c r="H136" s="22">
        <v>101.9316990005784</v>
      </c>
      <c r="I136" s="22">
        <v>48.48359355284695</v>
      </c>
      <c r="J136" s="8">
        <v>5117</v>
      </c>
      <c r="K136" s="22">
        <v>68.6208964728941</v>
      </c>
      <c r="L136" s="22">
        <v>13.63237376</v>
      </c>
      <c r="M136" s="22">
        <v>19.349977088</v>
      </c>
      <c r="N136" s="22">
        <v>52.86969211033007</v>
      </c>
      <c r="O136" s="22">
        <v>46.92894071177168</v>
      </c>
      <c r="P136" s="22">
        <v>1.1265903578571124</v>
      </c>
      <c r="Q136" s="22">
        <v>10987.476339618921</v>
      </c>
      <c r="R136" s="22">
        <v>178.04538186864173</v>
      </c>
      <c r="S136" s="11">
        <v>100.15568542480469</v>
      </c>
      <c r="T136" s="22">
        <v>0.15556436068369095</v>
      </c>
      <c r="U136" s="22">
        <v>11718.06468122215</v>
      </c>
      <c r="V136" s="22">
        <v>61656.09544588708</v>
      </c>
      <c r="W136" s="22">
        <v>7.162470119521912</v>
      </c>
      <c r="X136" s="22">
        <v>17.69443563931631</v>
      </c>
      <c r="Y136" s="22">
        <v>459.03</v>
      </c>
      <c r="Z136" s="22">
        <v>185.6495244291123</v>
      </c>
      <c r="AA136" s="22">
        <v>88.28103384840331</v>
      </c>
      <c r="AB136" s="24">
        <v>10307</v>
      </c>
      <c r="AC136" s="22">
        <v>2.1351007972303115</v>
      </c>
      <c r="AD136" s="22">
        <v>2.706695903973717</v>
      </c>
      <c r="AE136" s="22">
        <v>3.449606072234057</v>
      </c>
      <c r="AF136" t="s">
        <v>5</v>
      </c>
      <c r="AG136" t="s">
        <v>5</v>
      </c>
      <c r="AH136" t="s">
        <v>5</v>
      </c>
      <c r="AI136" t="s">
        <v>5</v>
      </c>
    </row>
    <row r="137" spans="1:35" ht="12.75">
      <c r="A137">
        <v>1997</v>
      </c>
      <c r="B137" s="22">
        <v>35.688941</v>
      </c>
      <c r="C137" s="22">
        <v>87.89653489507076</v>
      </c>
      <c r="D137" s="22">
        <v>26430.8</v>
      </c>
      <c r="E137" s="22">
        <v>30450.1</v>
      </c>
      <c r="F137" s="22">
        <v>0.8680037175575779</v>
      </c>
      <c r="G137" s="22">
        <v>110.36003496686821</v>
      </c>
      <c r="H137" s="22">
        <v>104.59386235386246</v>
      </c>
      <c r="I137" s="22">
        <v>57.04747745960958</v>
      </c>
      <c r="J137" s="8">
        <v>6769</v>
      </c>
      <c r="K137" s="22">
        <v>75.434120783095</v>
      </c>
      <c r="L137" s="22">
        <v>13.695236096</v>
      </c>
      <c r="M137" s="22">
        <v>21.519241216</v>
      </c>
      <c r="N137" s="22">
        <v>58.48411090630299</v>
      </c>
      <c r="O137" s="22">
        <v>53.83887303678361</v>
      </c>
      <c r="P137" s="22">
        <v>1.086280369693951</v>
      </c>
      <c r="Q137" s="22">
        <v>15543.718675114105</v>
      </c>
      <c r="R137" s="22">
        <v>181.94912171897818</v>
      </c>
      <c r="S137" s="11">
        <v>100.68376159667969</v>
      </c>
      <c r="T137" s="22">
        <v>0.5258701880085148</v>
      </c>
      <c r="U137" s="22">
        <v>13240.265151594831</v>
      </c>
      <c r="V137" s="22">
        <v>76993.86352938609</v>
      </c>
      <c r="W137" s="22">
        <v>3.8754000000000004</v>
      </c>
      <c r="X137" s="22">
        <v>9.984129811991485</v>
      </c>
      <c r="Y137" s="22">
        <v>571.9183</v>
      </c>
      <c r="Z137" s="22">
        <v>178.69583274817768</v>
      </c>
      <c r="AA137" s="22">
        <v>86.6487188928088</v>
      </c>
      <c r="AB137" s="24">
        <v>10671</v>
      </c>
      <c r="AC137" s="22">
        <v>2.759215529792151</v>
      </c>
      <c r="AD137" s="22">
        <v>5.135286938402842</v>
      </c>
      <c r="AE137" s="22">
        <v>3.9504296157254704</v>
      </c>
      <c r="AF137" t="s">
        <v>5</v>
      </c>
      <c r="AG137" t="s">
        <v>5</v>
      </c>
      <c r="AH137" t="s">
        <v>5</v>
      </c>
      <c r="AI137" t="s">
        <v>5</v>
      </c>
    </row>
    <row r="138" spans="1:35" ht="12.75">
      <c r="A138">
        <v>1998</v>
      </c>
      <c r="B138" s="22">
        <v>36.152553</v>
      </c>
      <c r="C138" s="22">
        <v>98.09663250366032</v>
      </c>
      <c r="D138" s="22">
        <v>26433.6</v>
      </c>
      <c r="E138" s="22">
        <v>31377.3</v>
      </c>
      <c r="F138" s="22">
        <v>0.842443422474209</v>
      </c>
      <c r="G138" s="22">
        <v>119.16675320247927</v>
      </c>
      <c r="H138" s="22">
        <v>98.21691570960456</v>
      </c>
      <c r="I138" s="22">
        <v>60.78100288694251</v>
      </c>
      <c r="J138" s="8">
        <v>7092</v>
      </c>
      <c r="K138" s="22">
        <v>77.9812781227897</v>
      </c>
      <c r="L138" s="22">
        <v>14.890911744</v>
      </c>
      <c r="M138" s="22">
        <v>23.425267712</v>
      </c>
      <c r="N138" s="22">
        <v>59.61988582267156</v>
      </c>
      <c r="O138" s="22">
        <v>55.852554641932265</v>
      </c>
      <c r="P138" s="22">
        <v>1.0674513673526924</v>
      </c>
      <c r="Q138" s="22">
        <v>2614.970322024586</v>
      </c>
      <c r="R138" s="22">
        <v>195.30675833165503</v>
      </c>
      <c r="S138" s="11">
        <v>101.61039733886719</v>
      </c>
      <c r="T138" s="22">
        <v>0.9161334445867197</v>
      </c>
      <c r="U138" s="22">
        <v>13288.872353257682</v>
      </c>
      <c r="V138" s="22">
        <v>84293.26451146312</v>
      </c>
      <c r="W138" s="22">
        <v>6.196666666666666</v>
      </c>
      <c r="X138" s="22">
        <v>8.32386655541328</v>
      </c>
      <c r="Y138" s="22">
        <v>431.54</v>
      </c>
      <c r="Z138" s="22">
        <v>177.59741523718245</v>
      </c>
      <c r="AA138" s="22">
        <v>86.8527582622581</v>
      </c>
      <c r="AB138" s="24">
        <v>11073.234</v>
      </c>
      <c r="AC138" s="22">
        <v>3.2788121761121074</v>
      </c>
      <c r="AD138" s="22">
        <v>7.332194032492974</v>
      </c>
      <c r="AE138" s="22">
        <v>3.6673224106761326</v>
      </c>
      <c r="AF138" t="s">
        <v>5</v>
      </c>
      <c r="AG138" t="s">
        <v>5</v>
      </c>
      <c r="AH138" t="s">
        <v>5</v>
      </c>
      <c r="AI138" t="s">
        <v>5</v>
      </c>
    </row>
    <row r="139" spans="1:35" ht="12.75">
      <c r="A139">
        <v>1999</v>
      </c>
      <c r="B139" s="22">
        <v>36.615023</v>
      </c>
      <c r="C139" s="22">
        <v>97.36456808199121</v>
      </c>
      <c r="D139" s="22">
        <v>23308.6</v>
      </c>
      <c r="E139" s="22">
        <v>25508.1</v>
      </c>
      <c r="F139" s="22">
        <v>0.9137724879548065</v>
      </c>
      <c r="G139" s="22">
        <v>100.90235725002474</v>
      </c>
      <c r="H139" s="22">
        <v>90.88307001892187</v>
      </c>
      <c r="I139" s="22">
        <v>53.11625252288643</v>
      </c>
      <c r="J139" s="8">
        <v>7187</v>
      </c>
      <c r="K139" s="22">
        <v>72.7956783672682</v>
      </c>
      <c r="L139" s="22">
        <v>15.258537984</v>
      </c>
      <c r="M139" s="22">
        <v>23.121197056</v>
      </c>
      <c r="N139" s="22">
        <v>61.91205138576183</v>
      </c>
      <c r="O139" s="22">
        <v>54.78731109360057</v>
      </c>
      <c r="P139" s="22">
        <v>1.1300436205016358</v>
      </c>
      <c r="Q139" s="22">
        <v>1595.950009699089</v>
      </c>
      <c r="R139" s="22">
        <v>201.91665217074654</v>
      </c>
      <c r="S139" s="11">
        <v>100.42471313476562</v>
      </c>
      <c r="T139" s="22">
        <v>-1.1737542191782246</v>
      </c>
      <c r="U139" s="22">
        <v>13677.925055724938</v>
      </c>
      <c r="V139" s="22">
        <v>88773.02729295772</v>
      </c>
      <c r="W139" s="22">
        <v>7.154166666666666</v>
      </c>
      <c r="X139" s="22">
        <v>11.813754219178225</v>
      </c>
      <c r="Y139" s="22">
        <v>526.2091</v>
      </c>
      <c r="Z139" s="22">
        <v>178.440156699269</v>
      </c>
      <c r="AA139" s="22">
        <v>89.16520444935034</v>
      </c>
      <c r="AB139" s="24">
        <v>11465.8</v>
      </c>
      <c r="AC139" s="22">
        <v>2.495566579571065</v>
      </c>
      <c r="AD139" s="22">
        <v>3.8263561711428444</v>
      </c>
      <c r="AE139" s="22">
        <v>3.39867126943163</v>
      </c>
      <c r="AF139" t="s">
        <v>5</v>
      </c>
      <c r="AG139" t="s">
        <v>5</v>
      </c>
      <c r="AH139" t="s">
        <v>5</v>
      </c>
      <c r="AI139" t="s">
        <v>5</v>
      </c>
    </row>
    <row r="140" spans="1:35" ht="12.75">
      <c r="A140">
        <v>2000</v>
      </c>
      <c r="B140" s="22">
        <v>37.074251</v>
      </c>
      <c r="C140" s="22">
        <v>100</v>
      </c>
      <c r="D140" s="22">
        <v>26341</v>
      </c>
      <c r="E140" s="22">
        <v>25280.4</v>
      </c>
      <c r="F140" s="22">
        <v>1.0419534501036376</v>
      </c>
      <c r="G140" s="22">
        <v>100.00164466281399</v>
      </c>
      <c r="H140" s="22">
        <v>100</v>
      </c>
      <c r="I140" s="22">
        <v>49.50200235121877</v>
      </c>
      <c r="J140" s="8">
        <v>6114</v>
      </c>
      <c r="K140" s="22">
        <v>70.3445249857115</v>
      </c>
      <c r="L140" s="22">
        <v>14.990783488</v>
      </c>
      <c r="M140" s="22">
        <v>23.521783808</v>
      </c>
      <c r="N140" s="22">
        <v>62.72465563262893</v>
      </c>
      <c r="O140" s="22">
        <v>55.7528370224617</v>
      </c>
      <c r="P140" s="22">
        <v>1.1250486788207463</v>
      </c>
      <c r="Q140" s="22">
        <v>7769.1451439492885</v>
      </c>
      <c r="R140" s="22">
        <v>204.1056352814839</v>
      </c>
      <c r="S140" s="11">
        <v>99.48480285882856</v>
      </c>
      <c r="T140" s="22">
        <v>-0.9403426316892727</v>
      </c>
      <c r="U140" s="22">
        <v>12636.337047216042</v>
      </c>
      <c r="V140" s="22">
        <v>90983.72052708696</v>
      </c>
      <c r="W140" s="22">
        <v>6.78</v>
      </c>
      <c r="X140" s="22">
        <v>11.980342631689272</v>
      </c>
      <c r="Y140" s="22">
        <v>496</v>
      </c>
      <c r="Z140" s="22">
        <v>181.03026667215389</v>
      </c>
      <c r="AA140" s="22">
        <v>90.38944066604623</v>
      </c>
      <c r="AB140" s="24">
        <v>11883.6</v>
      </c>
      <c r="AC140" s="22">
        <v>2.521156645496987</v>
      </c>
      <c r="AD140" s="22">
        <v>0.22497170712620473</v>
      </c>
      <c r="AE140" s="22">
        <v>2.621026572833518</v>
      </c>
      <c r="AF140" t="s">
        <v>5</v>
      </c>
      <c r="AG140" t="s">
        <v>5</v>
      </c>
      <c r="AH140" t="s">
        <v>5</v>
      </c>
      <c r="AI140" t="s">
        <v>5</v>
      </c>
    </row>
    <row r="141" spans="1:35" ht="12.75">
      <c r="A141">
        <v>2001</v>
      </c>
      <c r="B141" s="22">
        <v>37.529416999999995</v>
      </c>
      <c r="C141" s="22">
        <v>104.29477794045876</v>
      </c>
      <c r="D141" s="22">
        <v>26542.7</v>
      </c>
      <c r="E141" s="22">
        <v>20319.6</v>
      </c>
      <c r="F141" s="22">
        <v>1.3062609500187012</v>
      </c>
      <c r="G141" s="22">
        <v>82.58736971183323</v>
      </c>
      <c r="H141" s="22">
        <v>99.27172198805523</v>
      </c>
      <c r="I141" s="22">
        <v>41.74925198298291</v>
      </c>
      <c r="J141" s="8">
        <v>5545</v>
      </c>
      <c r="K141" s="22">
        <v>65.7680466313937</v>
      </c>
      <c r="L141" s="22">
        <v>15.148439552</v>
      </c>
      <c r="M141" s="22">
        <v>22.446331904</v>
      </c>
      <c r="N141" s="22">
        <v>61.55724955770648</v>
      </c>
      <c r="O141" s="22">
        <v>51.445352315376816</v>
      </c>
      <c r="P141" s="22">
        <v>1.1965560888832178</v>
      </c>
      <c r="Q141" s="22">
        <v>-6671.120980931047</v>
      </c>
      <c r="R141" s="22">
        <v>213.1082894986902</v>
      </c>
      <c r="S141" s="11">
        <v>98.42366262669285</v>
      </c>
      <c r="T141" s="22">
        <v>-1.0723648414694864</v>
      </c>
      <c r="U141" s="22">
        <v>9226.67147070499</v>
      </c>
      <c r="V141" s="22">
        <v>74090.19848873538</v>
      </c>
      <c r="W141" s="22">
        <v>16.715</v>
      </c>
      <c r="X141" s="22">
        <v>12.162364841469486</v>
      </c>
      <c r="Y141" s="22">
        <v>358</v>
      </c>
      <c r="Z141" s="22">
        <v>178.22923816301648</v>
      </c>
      <c r="AA141" s="22">
        <v>90.52546691234576</v>
      </c>
      <c r="AB141" s="24">
        <v>11962</v>
      </c>
      <c r="AC141" s="22">
        <v>0.6639865832847685</v>
      </c>
      <c r="AD141" s="22">
        <v>2.3519775567116357</v>
      </c>
      <c r="AE141" s="22">
        <v>2.170049581162403</v>
      </c>
      <c r="AF141" t="s">
        <v>5</v>
      </c>
      <c r="AG141" t="s">
        <v>5</v>
      </c>
      <c r="AH141" t="s">
        <v>5</v>
      </c>
      <c r="AI141" t="s">
        <v>5</v>
      </c>
    </row>
    <row r="142" spans="1:35" ht="12.75">
      <c r="A142">
        <v>2002</v>
      </c>
      <c r="B142" s="22">
        <v>37.980626</v>
      </c>
      <c r="C142" s="22">
        <v>105.0756466569058</v>
      </c>
      <c r="D142" s="22">
        <v>25649.5</v>
      </c>
      <c r="E142" s="22">
        <v>8989.5</v>
      </c>
      <c r="F142" s="22">
        <v>2.8532732632515714</v>
      </c>
      <c r="G142" s="22">
        <v>37.89086450030656</v>
      </c>
      <c r="H142" s="22">
        <v>98.7461904329855</v>
      </c>
      <c r="I142" s="22">
        <v>26.53300126024984</v>
      </c>
      <c r="J142" s="8">
        <v>3910</v>
      </c>
      <c r="K142" s="22">
        <v>56.684138179561096</v>
      </c>
      <c r="L142" s="22">
        <v>14.80236544</v>
      </c>
      <c r="M142" s="22">
        <v>20.664287232</v>
      </c>
      <c r="N142" s="22">
        <v>75.3003665934576</v>
      </c>
      <c r="O142" s="22">
        <v>45.85388197424735</v>
      </c>
      <c r="P142" s="22">
        <v>1.6421808438323304</v>
      </c>
      <c r="Q142" s="22">
        <v>-12818.500882155076</v>
      </c>
      <c r="R142" s="22">
        <v>88.04788242919038</v>
      </c>
      <c r="S142" s="11">
        <v>123.88438569258655</v>
      </c>
      <c r="T142" s="22">
        <v>23.006750823015487</v>
      </c>
      <c r="U142" s="22">
        <v>13261.964296912334</v>
      </c>
      <c r="V142" s="22">
        <v>70464.43626609824</v>
      </c>
      <c r="W142" s="22">
        <v>58.82333333333333</v>
      </c>
      <c r="X142" s="22">
        <v>4.703249176984514</v>
      </c>
      <c r="Y142" s="22">
        <v>525</v>
      </c>
      <c r="Z142" s="22">
        <v>143.1970926993178</v>
      </c>
      <c r="AA142" s="22">
        <v>75.69860606569559</v>
      </c>
      <c r="AB142" s="24">
        <v>12220.315111487616</v>
      </c>
      <c r="AC142" s="22">
        <v>0.03847692865849295</v>
      </c>
      <c r="AD142" s="22">
        <v>3.9302239128811034</v>
      </c>
      <c r="AE142" s="22">
        <v>2.9901944928965696</v>
      </c>
      <c r="AF142" t="s">
        <v>5</v>
      </c>
      <c r="AG142" t="s">
        <v>5</v>
      </c>
      <c r="AH142" t="s">
        <v>5</v>
      </c>
      <c r="AI142" t="s">
        <v>5</v>
      </c>
    </row>
    <row r="143" spans="1:35" ht="12.75">
      <c r="A143">
        <v>2003</v>
      </c>
      <c r="B143" s="22">
        <v>38.43</v>
      </c>
      <c r="C143" s="22">
        <v>110.3</v>
      </c>
      <c r="D143" s="22">
        <v>29566</v>
      </c>
      <c r="E143" s="22">
        <v>13834</v>
      </c>
      <c r="F143" s="22">
        <v>2.13719820731531</v>
      </c>
      <c r="G143" s="22">
        <v>58.1</v>
      </c>
      <c r="H143" s="22">
        <v>108.04133989244602</v>
      </c>
      <c r="I143" s="22">
        <v>36.65969556961417</v>
      </c>
      <c r="J143" s="8">
        <v>5218</v>
      </c>
      <c r="K143" s="22">
        <v>66.0321576186068</v>
      </c>
      <c r="L143" s="22">
        <v>15.802000384</v>
      </c>
      <c r="M143" s="22">
        <v>22.368999424</v>
      </c>
      <c r="N143" s="22">
        <v>59.35551873469851</v>
      </c>
      <c r="O143" s="22">
        <v>54.89765648616563</v>
      </c>
      <c r="P143" s="22">
        <v>1.0812031429730753</v>
      </c>
      <c r="Q143" s="22">
        <v>-3579.7264628195962</v>
      </c>
      <c r="R143" s="22">
        <v>89.42431950255447</v>
      </c>
      <c r="S143" s="11">
        <v>140.5371466438507</v>
      </c>
      <c r="T143" s="22">
        <v>12.612308552574625</v>
      </c>
      <c r="U143" s="22">
        <v>18962.24637855635</v>
      </c>
      <c r="V143" s="22">
        <v>80522.49081645317</v>
      </c>
      <c r="W143" s="22">
        <v>54.19</v>
      </c>
      <c r="X143" s="22">
        <v>39.067691447425375</v>
      </c>
      <c r="Y143" s="22" t="s">
        <v>5</v>
      </c>
      <c r="Z143" s="22">
        <v>128.7537279030952</v>
      </c>
      <c r="AA143" s="22">
        <v>68.06337715592878</v>
      </c>
      <c r="AB143" s="24">
        <v>12509.761480803558</v>
      </c>
      <c r="AC143" s="22">
        <v>-1.205320899076872</v>
      </c>
      <c r="AD143" s="22">
        <v>-4.1942601831542685</v>
      </c>
      <c r="AE143" s="22">
        <v>1.7577916393253679</v>
      </c>
      <c r="AF143" t="s">
        <v>5</v>
      </c>
      <c r="AG143" t="s">
        <v>5</v>
      </c>
      <c r="AH143" t="s">
        <v>5</v>
      </c>
      <c r="AI143" t="s">
        <v>5</v>
      </c>
    </row>
    <row r="144" spans="1:35" ht="12.75">
      <c r="A144">
        <v>2004</v>
      </c>
      <c r="B144" s="22">
        <v>39</v>
      </c>
      <c r="C144" s="22">
        <v>117.6</v>
      </c>
      <c r="D144" s="22">
        <v>34453</v>
      </c>
      <c r="E144" s="22">
        <v>22320</v>
      </c>
      <c r="F144" s="22">
        <v>1.5435931899641577</v>
      </c>
      <c r="G144" s="22">
        <v>87.1</v>
      </c>
      <c r="H144" s="22">
        <v>109.72061355321983</v>
      </c>
      <c r="I144" s="22">
        <v>49.30622133972347</v>
      </c>
      <c r="J144" s="8">
        <v>5948.52</v>
      </c>
      <c r="K144" s="22">
        <v>78.34137031413732</v>
      </c>
      <c r="L144" s="22">
        <v>15.63761026297009</v>
      </c>
      <c r="M144" s="22">
        <v>25.380210884923073</v>
      </c>
      <c r="N144" s="22">
        <v>76.31243500973008</v>
      </c>
      <c r="O144" s="22">
        <v>71.49702039739564</v>
      </c>
      <c r="P144" s="22">
        <v>1.067351262829826</v>
      </c>
      <c r="Q144" s="22">
        <v>2210.3757698012123</v>
      </c>
      <c r="R144" s="22">
        <v>84.98530634141879</v>
      </c>
      <c r="S144" s="11">
        <v>146.74373759472323</v>
      </c>
      <c r="T144" s="22">
        <v>4.321594107301241</v>
      </c>
      <c r="U144" s="22">
        <v>23082.416023467842</v>
      </c>
      <c r="V144" s="22">
        <v>93673.2641904188</v>
      </c>
      <c r="W144" s="22" t="s">
        <v>5</v>
      </c>
      <c r="X144" s="22">
        <v>14.828405892698758</v>
      </c>
      <c r="Y144" s="22" t="s">
        <v>5</v>
      </c>
      <c r="Z144" s="22">
        <v>127.00727329782629</v>
      </c>
      <c r="AA144" s="22">
        <v>67.140144870386</v>
      </c>
      <c r="AB144" s="24">
        <v>12986.094449210741</v>
      </c>
      <c r="AC144" s="22">
        <v>-1.29968574217571</v>
      </c>
      <c r="AD144" s="22">
        <v>-4.615196284281458</v>
      </c>
      <c r="AE144" s="22">
        <v>1.5534046427039483</v>
      </c>
      <c r="AF144" t="s">
        <v>5</v>
      </c>
      <c r="AG144" t="s">
        <v>5</v>
      </c>
      <c r="AH144" t="s">
        <v>5</v>
      </c>
      <c r="AI144" t="s">
        <v>5</v>
      </c>
    </row>
  </sheetData>
  <sheetProtection/>
  <printOptions/>
  <pageMargins left="0.7" right="0.7" top="0.75" bottom="0.75" header="0.3" footer="0.3"/>
  <pageSetup orientation="portrait" paperSize="9"/>
  <ignoredErrors>
    <ignoredError sqref="B8:AI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1"/>
  <sheetViews>
    <sheetView zoomScalePageLayoutView="0" workbookViewId="0" topLeftCell="A1">
      <pane xSplit="1" ySplit="9" topLeftCell="R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15" sqref="T15"/>
    </sheetView>
  </sheetViews>
  <sheetFormatPr defaultColWidth="9.33203125" defaultRowHeight="12.75"/>
  <cols>
    <col min="1" max="1" width="9.33203125" style="64" customWidth="1"/>
    <col min="2" max="3" width="10.33203125" style="14" customWidth="1"/>
    <col min="4" max="6" width="13.83203125" style="14" customWidth="1"/>
    <col min="7" max="7" width="12.66015625" style="0" customWidth="1"/>
    <col min="8" max="10" width="10.33203125" style="14" customWidth="1"/>
    <col min="11" max="11" width="12.83203125" style="8" customWidth="1"/>
    <col min="12" max="12" width="14.83203125" style="8" customWidth="1"/>
    <col min="13" max="13" width="13.66015625" style="24" customWidth="1"/>
    <col min="14" max="14" width="12.66015625" style="24" customWidth="1"/>
    <col min="15" max="15" width="16.16015625" style="24" customWidth="1"/>
    <col min="16" max="16" width="13.16015625" style="14" customWidth="1"/>
    <col min="17" max="18" width="10.33203125" style="14" customWidth="1"/>
    <col min="19" max="20" width="14.66015625" style="14" customWidth="1"/>
    <col min="21" max="22" width="10.33203125" style="14" customWidth="1"/>
    <col min="23" max="23" width="19.33203125" style="0" customWidth="1"/>
    <col min="24" max="24" width="15.33203125" style="14" customWidth="1"/>
    <col min="25" max="25" width="14.83203125" style="14" customWidth="1"/>
    <col min="26" max="26" width="10.33203125" style="14" customWidth="1"/>
    <col min="27" max="27" width="12.83203125" style="14" customWidth="1"/>
    <col min="28" max="29" width="10.33203125" style="14" customWidth="1"/>
    <col min="30" max="30" width="16.66015625" style="0" customWidth="1"/>
    <col min="31" max="31" width="13.66015625" style="14" customWidth="1"/>
    <col min="32" max="32" width="13.5" style="8" customWidth="1"/>
    <col min="33" max="33" width="13" style="0" customWidth="1"/>
    <col min="34" max="34" width="13" style="14" customWidth="1"/>
    <col min="35" max="35" width="16" style="14" customWidth="1"/>
    <col min="36" max="36" width="12.33203125" style="14" customWidth="1"/>
  </cols>
  <sheetData>
    <row r="1" spans="1:11" ht="12.75">
      <c r="A1" s="3"/>
      <c r="K1" s="43" t="s">
        <v>96</v>
      </c>
    </row>
    <row r="2" spans="1:15" ht="12.75">
      <c r="A2" s="3"/>
      <c r="B2" s="41" t="s">
        <v>71</v>
      </c>
      <c r="C2" s="19" t="s">
        <v>16</v>
      </c>
      <c r="D2"/>
      <c r="E2"/>
      <c r="O2" s="43"/>
    </row>
    <row r="3" spans="1:15" ht="12.75">
      <c r="A3" s="3"/>
      <c r="B3"/>
      <c r="C3" s="19" t="s">
        <v>15</v>
      </c>
      <c r="D3"/>
      <c r="E3"/>
      <c r="O3" s="43"/>
    </row>
    <row r="4" spans="1:15" ht="12.75">
      <c r="A4" s="3"/>
      <c r="B4"/>
      <c r="C4" s="19" t="s">
        <v>72</v>
      </c>
      <c r="D4"/>
      <c r="E4"/>
      <c r="O4" s="43"/>
    </row>
    <row r="5" spans="1:5" ht="12.75">
      <c r="A5" s="3"/>
      <c r="B5"/>
      <c r="C5" s="19" t="s">
        <v>13</v>
      </c>
      <c r="D5"/>
      <c r="E5"/>
    </row>
    <row r="6" ht="12.75">
      <c r="A6" s="3"/>
    </row>
    <row r="7" spans="1:36" ht="12.75">
      <c r="A7" s="12"/>
      <c r="B7" s="15"/>
      <c r="C7" s="44"/>
      <c r="D7" s="15"/>
      <c r="E7" s="15"/>
      <c r="F7" s="44"/>
      <c r="G7" s="2"/>
      <c r="H7" s="15"/>
      <c r="I7" s="15"/>
      <c r="J7" s="15"/>
      <c r="K7" s="18"/>
      <c r="L7" s="18"/>
      <c r="M7" s="45"/>
      <c r="N7" s="45"/>
      <c r="O7" s="45"/>
      <c r="P7" s="44"/>
      <c r="Q7" s="44"/>
      <c r="R7" s="15"/>
      <c r="S7" s="44"/>
      <c r="T7" s="44"/>
      <c r="U7" s="15"/>
      <c r="V7" s="15"/>
      <c r="W7" s="2"/>
      <c r="X7" s="44"/>
      <c r="Y7" s="15"/>
      <c r="Z7" s="44"/>
      <c r="AA7" s="44"/>
      <c r="AB7" s="44"/>
      <c r="AC7" s="44"/>
      <c r="AD7" s="2"/>
      <c r="AE7" s="44"/>
      <c r="AF7" s="46"/>
      <c r="AG7" s="28"/>
      <c r="AH7" s="28"/>
      <c r="AI7" s="28"/>
      <c r="AJ7" s="44"/>
    </row>
    <row r="8" spans="1:36" ht="12.75">
      <c r="A8" s="47" t="s">
        <v>17</v>
      </c>
      <c r="B8" s="48" t="s">
        <v>18</v>
      </c>
      <c r="C8" s="48" t="s">
        <v>19</v>
      </c>
      <c r="D8" s="48" t="s">
        <v>20</v>
      </c>
      <c r="E8" s="48" t="s">
        <v>21</v>
      </c>
      <c r="F8" s="48" t="s">
        <v>22</v>
      </c>
      <c r="G8" s="29" t="s">
        <v>23</v>
      </c>
      <c r="H8" s="48" t="s">
        <v>24</v>
      </c>
      <c r="I8" s="48" t="s">
        <v>74</v>
      </c>
      <c r="J8" s="48" t="s">
        <v>75</v>
      </c>
      <c r="K8" s="49" t="s">
        <v>76</v>
      </c>
      <c r="L8" s="49" t="s">
        <v>77</v>
      </c>
      <c r="M8" s="32" t="s">
        <v>78</v>
      </c>
      <c r="N8" s="32" t="s">
        <v>79</v>
      </c>
      <c r="O8" s="32" t="s">
        <v>80</v>
      </c>
      <c r="P8" s="50" t="s">
        <v>30</v>
      </c>
      <c r="Q8" s="50" t="s">
        <v>31</v>
      </c>
      <c r="R8" s="48" t="s">
        <v>32</v>
      </c>
      <c r="S8" s="48" t="s">
        <v>102</v>
      </c>
      <c r="T8" s="48" t="s">
        <v>103</v>
      </c>
      <c r="U8" s="48" t="s">
        <v>81</v>
      </c>
      <c r="V8" s="48" t="s">
        <v>82</v>
      </c>
      <c r="W8" s="29" t="s">
        <v>83</v>
      </c>
      <c r="X8" s="48" t="s">
        <v>36</v>
      </c>
      <c r="Y8" s="50" t="s">
        <v>84</v>
      </c>
      <c r="Z8" s="50" t="s">
        <v>85</v>
      </c>
      <c r="AA8" s="50" t="s">
        <v>38</v>
      </c>
      <c r="AB8" s="48" t="s">
        <v>39</v>
      </c>
      <c r="AC8" s="48" t="s">
        <v>40</v>
      </c>
      <c r="AD8" s="29" t="s">
        <v>41</v>
      </c>
      <c r="AE8" s="48" t="s">
        <v>86</v>
      </c>
      <c r="AF8" s="49" t="s">
        <v>44</v>
      </c>
      <c r="AG8" s="6" t="s">
        <v>87</v>
      </c>
      <c r="AH8" s="50"/>
      <c r="AI8" s="50"/>
      <c r="AJ8" s="48" t="s">
        <v>46</v>
      </c>
    </row>
    <row r="9" spans="1:36" ht="13.5" thickBot="1">
      <c r="A9" s="51"/>
      <c r="B9" s="52" t="s">
        <v>51</v>
      </c>
      <c r="C9" s="52" t="s">
        <v>88</v>
      </c>
      <c r="D9" s="52" t="s">
        <v>52</v>
      </c>
      <c r="E9" s="52" t="s">
        <v>52</v>
      </c>
      <c r="F9" s="52"/>
      <c r="G9" s="51" t="s">
        <v>88</v>
      </c>
      <c r="H9" s="52" t="s">
        <v>88</v>
      </c>
      <c r="I9" s="52" t="s">
        <v>89</v>
      </c>
      <c r="J9" s="52" t="s">
        <v>89</v>
      </c>
      <c r="K9" s="53" t="s">
        <v>90</v>
      </c>
      <c r="L9" s="53" t="s">
        <v>90</v>
      </c>
      <c r="M9" s="54" t="s">
        <v>91</v>
      </c>
      <c r="N9" s="54" t="s">
        <v>90</v>
      </c>
      <c r="O9" s="54" t="s">
        <v>90</v>
      </c>
      <c r="P9" s="52" t="s">
        <v>92</v>
      </c>
      <c r="Q9" s="52"/>
      <c r="R9" s="52"/>
      <c r="S9" s="52" t="s">
        <v>64</v>
      </c>
      <c r="T9" s="52" t="s">
        <v>64</v>
      </c>
      <c r="U9" s="52" t="s">
        <v>60</v>
      </c>
      <c r="V9" s="52" t="s">
        <v>60</v>
      </c>
      <c r="W9" s="51" t="s">
        <v>93</v>
      </c>
      <c r="X9" s="52" t="s">
        <v>60</v>
      </c>
      <c r="Y9" s="51"/>
      <c r="Z9" s="52" t="s">
        <v>94</v>
      </c>
      <c r="AA9" s="52"/>
      <c r="AB9" s="52" t="s">
        <v>62</v>
      </c>
      <c r="AC9" s="52"/>
      <c r="AD9" s="51" t="s">
        <v>63</v>
      </c>
      <c r="AE9" s="52" t="s">
        <v>64</v>
      </c>
      <c r="AF9" s="53" t="s">
        <v>65</v>
      </c>
      <c r="AG9" s="51" t="s">
        <v>66</v>
      </c>
      <c r="AH9" s="52" t="s">
        <v>67</v>
      </c>
      <c r="AI9" s="52" t="s">
        <v>68</v>
      </c>
      <c r="AJ9" s="15" t="s">
        <v>95</v>
      </c>
    </row>
    <row r="10" spans="1:36" ht="12.75">
      <c r="A10" s="3">
        <v>1870</v>
      </c>
      <c r="B10" s="14">
        <v>9.797</v>
      </c>
      <c r="C10" s="14">
        <v>20.3</v>
      </c>
      <c r="D10" s="14">
        <v>80.15919384939953</v>
      </c>
      <c r="E10" s="14">
        <v>72.90635305095746</v>
      </c>
      <c r="F10" s="14">
        <v>1.0994816020131022</v>
      </c>
      <c r="G10" s="14">
        <v>27.8</v>
      </c>
      <c r="H10" s="14">
        <v>129.1</v>
      </c>
      <c r="I10" s="14">
        <v>0.165616474552869</v>
      </c>
      <c r="J10" s="14">
        <v>0.165616474552869</v>
      </c>
      <c r="K10" s="8" t="s">
        <v>5</v>
      </c>
      <c r="L10" s="8" t="s">
        <v>5</v>
      </c>
      <c r="M10" s="24">
        <v>2.6835077312311415</v>
      </c>
      <c r="N10" s="24">
        <v>0.6378210887100175</v>
      </c>
      <c r="O10" s="24">
        <v>0.3045618925517554</v>
      </c>
      <c r="P10" s="14">
        <v>168.78580410786645</v>
      </c>
      <c r="Q10" s="14">
        <v>133.22621210004192</v>
      </c>
      <c r="R10" s="14">
        <v>1.266911379129523</v>
      </c>
      <c r="S10" s="14">
        <v>97.99951475716723</v>
      </c>
      <c r="T10" s="14">
        <v>97.99951475716723</v>
      </c>
      <c r="U10" s="14">
        <v>88.7114585179086</v>
      </c>
      <c r="V10" s="14">
        <v>6.666783613168826</v>
      </c>
      <c r="W10" s="55">
        <v>0.7156999999999999</v>
      </c>
      <c r="X10" s="14">
        <v>-0.9950330853167877</v>
      </c>
      <c r="Y10" s="14">
        <v>258.2087466815705</v>
      </c>
      <c r="Z10" s="14">
        <v>303.4791113595082</v>
      </c>
      <c r="AA10" s="14">
        <v>329.8868240883052</v>
      </c>
      <c r="AB10" s="14">
        <v>2.1401000000000003</v>
      </c>
      <c r="AC10" s="14">
        <v>7.817996665264193</v>
      </c>
      <c r="AD10" t="s">
        <v>5</v>
      </c>
      <c r="AE10" s="14">
        <v>59.89939918960459</v>
      </c>
      <c r="AF10" s="8">
        <v>342.6</v>
      </c>
      <c r="AG10" s="14">
        <v>3.91106896679088</v>
      </c>
      <c r="AH10" s="14">
        <v>4.136</v>
      </c>
      <c r="AI10" s="14">
        <v>11.21678365188863</v>
      </c>
      <c r="AJ10" s="14">
        <v>5.2</v>
      </c>
    </row>
    <row r="11" spans="1:36" ht="12.75">
      <c r="A11" s="3">
        <v>1871</v>
      </c>
      <c r="B11" s="14">
        <v>9.98</v>
      </c>
      <c r="C11" s="14">
        <v>21.6</v>
      </c>
      <c r="D11" s="14">
        <v>88.514935803673</v>
      </c>
      <c r="E11" s="14">
        <v>77.50360799609946</v>
      </c>
      <c r="F11" s="14">
        <v>1.1420750348567992</v>
      </c>
      <c r="G11" s="14">
        <v>34</v>
      </c>
      <c r="H11" s="14">
        <v>131.3</v>
      </c>
      <c r="I11" s="14">
        <v>0.17085832785166208</v>
      </c>
      <c r="J11" s="14">
        <v>0.17085832785166208</v>
      </c>
      <c r="K11" s="8" t="s">
        <v>5</v>
      </c>
      <c r="L11" s="8" t="s">
        <v>5</v>
      </c>
      <c r="M11" s="24">
        <v>6.1141807649911994</v>
      </c>
      <c r="N11" s="24">
        <v>0.6564117289091547</v>
      </c>
      <c r="O11" s="24">
        <v>0.3408085990414699</v>
      </c>
      <c r="P11" s="14">
        <v>150.94339622641508</v>
      </c>
      <c r="Q11" s="14">
        <v>148.39772386942195</v>
      </c>
      <c r="R11" s="14">
        <v>1.01715438950555</v>
      </c>
      <c r="S11" s="14">
        <v>101.18630172983381</v>
      </c>
      <c r="T11" s="14">
        <v>101.18630172983381</v>
      </c>
      <c r="U11" s="14">
        <v>97.6157291597048</v>
      </c>
      <c r="V11" s="14">
        <v>6.927169911301642</v>
      </c>
      <c r="W11" s="55">
        <v>0.6678000000000001</v>
      </c>
      <c r="X11" s="14">
        <v>-6.927235723499747</v>
      </c>
      <c r="Y11" s="14">
        <v>281.6711590296496</v>
      </c>
      <c r="Z11" s="14">
        <v>340.9703504043126</v>
      </c>
      <c r="AA11" s="14">
        <v>369.5717280622941</v>
      </c>
      <c r="AB11" s="14">
        <v>2.0671</v>
      </c>
      <c r="AC11" s="14">
        <v>14.0224903514925</v>
      </c>
      <c r="AD11" t="s">
        <v>5</v>
      </c>
      <c r="AE11" s="14">
        <v>63.50703803533991</v>
      </c>
      <c r="AF11" s="8">
        <v>351.3</v>
      </c>
      <c r="AG11" s="14">
        <v>-0.17006682906528514</v>
      </c>
      <c r="AH11" s="14">
        <v>-0.00023723940236752838</v>
      </c>
      <c r="AI11" s="14">
        <v>9.037806571936958</v>
      </c>
      <c r="AJ11" s="14">
        <v>12.4</v>
      </c>
    </row>
    <row r="12" spans="1:36" ht="12.75">
      <c r="A12" s="3">
        <v>1872</v>
      </c>
      <c r="B12" s="14">
        <v>10.167</v>
      </c>
      <c r="C12" s="14">
        <v>26.2</v>
      </c>
      <c r="D12" s="14">
        <v>103.22521444879321</v>
      </c>
      <c r="E12" s="14">
        <v>78.58708904109588</v>
      </c>
      <c r="F12" s="14">
        <v>1.3135136535571792</v>
      </c>
      <c r="G12" s="14">
        <v>31.1</v>
      </c>
      <c r="H12" s="14">
        <v>121.5</v>
      </c>
      <c r="I12" s="14">
        <v>0.2147178243036246</v>
      </c>
      <c r="J12" s="14">
        <v>0.2147178243036246</v>
      </c>
      <c r="K12" s="8" t="s">
        <v>5</v>
      </c>
      <c r="L12" s="8" t="s">
        <v>5</v>
      </c>
      <c r="M12" s="24">
        <v>7.525853815721097</v>
      </c>
      <c r="N12" s="24">
        <v>0.7923477430457114</v>
      </c>
      <c r="O12" s="24">
        <v>0.471768409215233</v>
      </c>
      <c r="P12" s="14">
        <v>157.72380683422764</v>
      </c>
      <c r="Q12" s="14">
        <v>150.3812482349619</v>
      </c>
      <c r="R12" s="14">
        <v>1.0488262910798123</v>
      </c>
      <c r="S12" s="14">
        <v>104.18706869102232</v>
      </c>
      <c r="T12" s="14">
        <v>104.18706869102232</v>
      </c>
      <c r="U12" s="14">
        <v>81.64027602171306</v>
      </c>
      <c r="V12" s="14">
        <v>5.855207017272185</v>
      </c>
      <c r="W12" s="55">
        <v>0.7081999999999999</v>
      </c>
      <c r="X12" s="14">
        <v>5.873781216824908</v>
      </c>
      <c r="Y12" s="14">
        <v>253.7418808246258</v>
      </c>
      <c r="Z12" s="14">
        <v>321.5193448178481</v>
      </c>
      <c r="AA12" s="14">
        <v>358.2321378141768</v>
      </c>
      <c r="AB12" s="14">
        <v>1.8938000000000001</v>
      </c>
      <c r="AC12" s="14">
        <v>0.05092433524442885</v>
      </c>
      <c r="AD12" t="s">
        <v>5</v>
      </c>
      <c r="AE12" s="14">
        <v>57.356678904264335</v>
      </c>
      <c r="AF12" s="8">
        <v>367.2</v>
      </c>
      <c r="AG12" s="14">
        <v>-0.2269056407602812</v>
      </c>
      <c r="AH12" s="14">
        <v>-3.572354619593702</v>
      </c>
      <c r="AI12" s="14">
        <v>6.176896084097749</v>
      </c>
      <c r="AJ12" s="14">
        <v>19.2</v>
      </c>
    </row>
    <row r="13" spans="1:36" ht="12.75">
      <c r="A13" s="3">
        <v>1873</v>
      </c>
      <c r="B13" s="14">
        <v>10.358</v>
      </c>
      <c r="C13" s="14">
        <v>22.5</v>
      </c>
      <c r="D13" s="14">
        <v>106.83024134568504</v>
      </c>
      <c r="E13" s="14">
        <v>85.76767308629937</v>
      </c>
      <c r="F13" s="14">
        <v>1.2455770047322203</v>
      </c>
      <c r="G13" s="14">
        <v>33</v>
      </c>
      <c r="H13" s="14">
        <v>160.5</v>
      </c>
      <c r="I13" s="14">
        <v>0.2590431683605512</v>
      </c>
      <c r="J13" s="14">
        <v>0.2590431683605512</v>
      </c>
      <c r="K13" s="8" t="s">
        <v>5</v>
      </c>
      <c r="L13" s="8" t="s">
        <v>5</v>
      </c>
      <c r="M13" s="24">
        <v>5.826697404459359</v>
      </c>
      <c r="N13" s="24">
        <v>0.8903163594500357</v>
      </c>
      <c r="O13" s="24">
        <v>0.43711786849246026</v>
      </c>
      <c r="P13" s="14">
        <v>174.38028370826765</v>
      </c>
      <c r="Q13" s="14">
        <v>152.88723312795528</v>
      </c>
      <c r="R13" s="14">
        <v>1.14058106841612</v>
      </c>
      <c r="S13" s="14">
        <v>106.06012230498396</v>
      </c>
      <c r="T13" s="14">
        <v>106.06012230498396</v>
      </c>
      <c r="U13" s="14">
        <v>78.20271577377133</v>
      </c>
      <c r="V13" s="14">
        <v>5.912089985421626</v>
      </c>
      <c r="W13" s="55">
        <v>0.6979000000000001</v>
      </c>
      <c r="X13" s="14">
        <v>-1.4650713654697223</v>
      </c>
      <c r="Y13" s="14">
        <v>250.60896976644216</v>
      </c>
      <c r="Z13" s="14">
        <v>327.69737784782916</v>
      </c>
      <c r="AA13" s="14">
        <v>380.57028227539763</v>
      </c>
      <c r="AB13" s="14">
        <v>1.8411000000000004</v>
      </c>
      <c r="AC13" s="14">
        <v>7.34240708558298</v>
      </c>
      <c r="AD13" t="s">
        <v>5</v>
      </c>
      <c r="AE13" s="14">
        <v>60.89697664421836</v>
      </c>
      <c r="AF13" s="8">
        <v>371.3</v>
      </c>
      <c r="AG13" s="14">
        <v>3.7501709020205727</v>
      </c>
      <c r="AH13" s="14">
        <v>0.5679286846719318</v>
      </c>
      <c r="AI13" s="14">
        <v>6.990205305768393</v>
      </c>
      <c r="AJ13" s="14">
        <v>14.7</v>
      </c>
    </row>
    <row r="14" spans="1:36" ht="12.75">
      <c r="A14" s="3">
        <v>1874</v>
      </c>
      <c r="B14" s="14">
        <v>10.552</v>
      </c>
      <c r="C14" s="14">
        <v>19.5</v>
      </c>
      <c r="D14" s="14">
        <v>105.3742769607843</v>
      </c>
      <c r="E14" s="14">
        <v>88.36682189542483</v>
      </c>
      <c r="F14" s="14">
        <v>1.1924642609132923</v>
      </c>
      <c r="G14" s="14">
        <v>34.9</v>
      </c>
      <c r="H14" s="14">
        <v>179.1</v>
      </c>
      <c r="I14" s="14">
        <v>0.21707973338742642</v>
      </c>
      <c r="J14" s="14">
        <v>0.21707973338742642</v>
      </c>
      <c r="K14" s="8" t="s">
        <v>5</v>
      </c>
      <c r="L14" s="8" t="s">
        <v>5</v>
      </c>
      <c r="M14" s="24">
        <v>7.718704723778802</v>
      </c>
      <c r="N14" s="24">
        <v>1.0206065141685499</v>
      </c>
      <c r="O14" s="24">
        <v>0.5476813374031521</v>
      </c>
      <c r="P14" s="14">
        <v>171.71016102165464</v>
      </c>
      <c r="Q14" s="14">
        <v>143.94780677401442</v>
      </c>
      <c r="R14" s="14">
        <v>1.192864030858245</v>
      </c>
      <c r="S14" s="14">
        <v>111.76903748902289</v>
      </c>
      <c r="T14" s="14">
        <v>111.76903748902289</v>
      </c>
      <c r="U14" s="14">
        <v>75.25043330025409</v>
      </c>
      <c r="V14" s="14">
        <v>5.765942291837651</v>
      </c>
      <c r="W14" s="55">
        <v>0.7204</v>
      </c>
      <c r="X14" s="14">
        <v>3.173078727869499</v>
      </c>
      <c r="Y14" s="14">
        <v>245.83564686285393</v>
      </c>
      <c r="Z14" s="14">
        <v>313.99222654081063</v>
      </c>
      <c r="AA14" s="14">
        <v>364.658523042754</v>
      </c>
      <c r="AB14" s="14">
        <v>1.7196000000000002</v>
      </c>
      <c r="AC14" s="14">
        <v>2.516824660574213</v>
      </c>
      <c r="AD14" t="s">
        <v>5</v>
      </c>
      <c r="AE14" s="14">
        <v>63.64519711271516</v>
      </c>
      <c r="AF14" s="8">
        <v>392.9</v>
      </c>
      <c r="AG14" s="14">
        <v>8.0191107200267</v>
      </c>
      <c r="AH14" s="14">
        <v>6.535254350410423</v>
      </c>
      <c r="AI14" s="14">
        <v>8.620820769380732</v>
      </c>
      <c r="AJ14" s="14">
        <v>20.3</v>
      </c>
    </row>
    <row r="15" spans="1:36" ht="12.75">
      <c r="A15" s="3">
        <v>1875</v>
      </c>
      <c r="B15" s="14">
        <v>10.749</v>
      </c>
      <c r="C15" s="14">
        <v>23.8</v>
      </c>
      <c r="D15" s="14">
        <v>106.45832619513787</v>
      </c>
      <c r="E15" s="14">
        <v>93.2290157448197</v>
      </c>
      <c r="F15" s="14">
        <v>1.1419012133146247</v>
      </c>
      <c r="G15" s="14">
        <v>39.6</v>
      </c>
      <c r="H15" s="14">
        <v>167.6</v>
      </c>
      <c r="I15" s="14">
        <v>0.20586996281919076</v>
      </c>
      <c r="J15" s="14">
        <v>0.20586996281919076</v>
      </c>
      <c r="K15" s="8" t="s">
        <v>5</v>
      </c>
      <c r="L15" s="8" t="s">
        <v>5</v>
      </c>
      <c r="M15" s="24">
        <v>7.411603964773911</v>
      </c>
      <c r="N15" s="24">
        <v>1.1464073254442744</v>
      </c>
      <c r="O15" s="24">
        <v>0.5776128533933498</v>
      </c>
      <c r="P15" s="14">
        <v>192.73615138104685</v>
      </c>
      <c r="Q15" s="14">
        <v>156.72211200976653</v>
      </c>
      <c r="R15" s="14">
        <v>1.2297955209347613</v>
      </c>
      <c r="S15" s="14">
        <v>112.17314315541485</v>
      </c>
      <c r="T15" s="14">
        <v>112.17314315541485</v>
      </c>
      <c r="U15" s="14">
        <v>102.32391762418591</v>
      </c>
      <c r="V15" s="14">
        <v>7.183205178318176</v>
      </c>
      <c r="W15" s="55">
        <v>0.6553</v>
      </c>
      <c r="X15" s="14">
        <v>-9.471346725634987</v>
      </c>
      <c r="Y15" s="14">
        <v>251.03006256676332</v>
      </c>
      <c r="Z15" s="14">
        <v>307.9505569967954</v>
      </c>
      <c r="AA15" s="14">
        <v>363.03982908591485</v>
      </c>
      <c r="AB15" s="14">
        <v>1.9325</v>
      </c>
      <c r="AC15" s="14">
        <v>16.928501641353975</v>
      </c>
      <c r="AD15" t="s">
        <v>5</v>
      </c>
      <c r="AE15" s="14">
        <v>69.3422859758889</v>
      </c>
      <c r="AF15" s="8">
        <v>403.5</v>
      </c>
      <c r="AG15" s="14">
        <v>4.445775518772063</v>
      </c>
      <c r="AH15" s="14">
        <v>6.939136135473664</v>
      </c>
      <c r="AI15" s="14">
        <v>10.371262560581807</v>
      </c>
      <c r="AJ15" s="14">
        <v>14.6</v>
      </c>
    </row>
    <row r="16" spans="1:36" ht="12.75">
      <c r="A16" s="3">
        <v>1876</v>
      </c>
      <c r="B16" s="14">
        <v>10.951</v>
      </c>
      <c r="C16" s="14">
        <v>20.4</v>
      </c>
      <c r="D16" s="14">
        <v>95.490865803485</v>
      </c>
      <c r="E16" s="14">
        <v>83.02846139883833</v>
      </c>
      <c r="F16" s="14">
        <v>1.1500979807969924</v>
      </c>
      <c r="G16" s="14">
        <v>47.2</v>
      </c>
      <c r="H16" s="14">
        <v>199.4</v>
      </c>
      <c r="I16" s="14">
        <v>0.18644284314094214</v>
      </c>
      <c r="J16" s="14">
        <v>0.18644284314094214</v>
      </c>
      <c r="K16" s="8" t="s">
        <v>5</v>
      </c>
      <c r="L16" s="8" t="s">
        <v>5</v>
      </c>
      <c r="M16" s="24">
        <v>4.736099686904327</v>
      </c>
      <c r="N16" s="24">
        <v>1.1846580734603849</v>
      </c>
      <c r="O16" s="24">
        <v>0.6630199693953678</v>
      </c>
      <c r="P16" s="14">
        <v>186.6117111995452</v>
      </c>
      <c r="Q16" s="14">
        <v>141.91301876065947</v>
      </c>
      <c r="R16" s="14">
        <v>1.314972458688032</v>
      </c>
      <c r="S16" s="14">
        <v>115.54139758374286</v>
      </c>
      <c r="T16" s="14">
        <v>115.54139758374286</v>
      </c>
      <c r="U16" s="14">
        <v>108.05278508243913</v>
      </c>
      <c r="V16" s="14">
        <v>7.634133315957378</v>
      </c>
      <c r="W16" s="55">
        <v>0.7036</v>
      </c>
      <c r="X16" s="14">
        <v>7.111686681795193</v>
      </c>
      <c r="Y16" s="14">
        <v>241.47242751563388</v>
      </c>
      <c r="Z16" s="14">
        <v>314.38317225696414</v>
      </c>
      <c r="AA16" s="14">
        <v>366.2592382035247</v>
      </c>
      <c r="AB16" s="14">
        <v>2.1275999999999997</v>
      </c>
      <c r="AC16" s="14">
        <v>-1.120524957346225</v>
      </c>
      <c r="AD16" t="s">
        <v>5</v>
      </c>
      <c r="AE16" s="14">
        <v>67.90790221716885</v>
      </c>
      <c r="AF16" s="8">
        <v>402</v>
      </c>
      <c r="AG16" s="14">
        <v>1.629023775322444</v>
      </c>
      <c r="AH16" s="14">
        <v>4.400592113107623</v>
      </c>
      <c r="AI16" s="14">
        <v>8.907377765066116</v>
      </c>
      <c r="AJ16" s="14">
        <v>30.8</v>
      </c>
    </row>
    <row r="17" spans="1:36" ht="12.75">
      <c r="A17" s="3">
        <v>1877</v>
      </c>
      <c r="B17" s="14">
        <v>11.156</v>
      </c>
      <c r="C17" s="14">
        <v>22.3</v>
      </c>
      <c r="D17" s="14">
        <v>94.63273465338516</v>
      </c>
      <c r="E17" s="14">
        <v>77.79649659863945</v>
      </c>
      <c r="F17" s="14">
        <v>1.2164138334095644</v>
      </c>
      <c r="G17" s="14">
        <v>42</v>
      </c>
      <c r="H17" s="14">
        <v>189.4</v>
      </c>
      <c r="I17" s="14">
        <v>0.1817341165808986</v>
      </c>
      <c r="J17" s="14">
        <v>0.1817341165808986</v>
      </c>
      <c r="K17" s="8" t="s">
        <v>5</v>
      </c>
      <c r="L17" s="8" t="s">
        <v>5</v>
      </c>
      <c r="M17" s="24">
        <v>10.188920203238935</v>
      </c>
      <c r="N17" s="24">
        <v>1.4532906402454888</v>
      </c>
      <c r="O17" s="24">
        <v>0.7932697967088244</v>
      </c>
      <c r="P17" s="14">
        <v>197.49690551505984</v>
      </c>
      <c r="Q17" s="14">
        <v>143.18525649841837</v>
      </c>
      <c r="R17" s="14">
        <v>1.3793103448275863</v>
      </c>
      <c r="S17" s="14">
        <v>115.00270633319516</v>
      </c>
      <c r="T17" s="14">
        <v>115.00270633319516</v>
      </c>
      <c r="U17" s="14">
        <v>99.31561245085294</v>
      </c>
      <c r="V17" s="14">
        <v>7.445584264057782</v>
      </c>
      <c r="W17" s="55">
        <v>0.7271</v>
      </c>
      <c r="X17" s="14">
        <v>3.285400679260797</v>
      </c>
      <c r="Y17" s="14">
        <v>230.09214688488518</v>
      </c>
      <c r="Z17" s="14">
        <v>295.97029294457434</v>
      </c>
      <c r="AA17" s="14">
        <v>355.9345344519324</v>
      </c>
      <c r="AB17" s="14">
        <v>2.1673999999999998</v>
      </c>
      <c r="AC17" s="14">
        <v>2.514893385302086</v>
      </c>
      <c r="AD17" t="s">
        <v>5</v>
      </c>
      <c r="AE17" s="14">
        <v>65.42428826846377</v>
      </c>
      <c r="AF17" s="8">
        <v>411.8</v>
      </c>
      <c r="AG17" s="14">
        <v>2.4369196090458325</v>
      </c>
      <c r="AH17" s="14">
        <v>-0.16059211310762356</v>
      </c>
      <c r="AI17" s="14">
        <v>5.442199999999997</v>
      </c>
      <c r="AJ17" s="14">
        <v>29.5</v>
      </c>
    </row>
    <row r="18" spans="1:36" ht="12.75">
      <c r="A18" s="3">
        <v>1878</v>
      </c>
      <c r="B18" s="14">
        <v>11.365</v>
      </c>
      <c r="C18" s="14">
        <v>23.4</v>
      </c>
      <c r="D18" s="14">
        <v>93.02581421831788</v>
      </c>
      <c r="E18" s="14">
        <v>76.3699949162193</v>
      </c>
      <c r="F18" s="14">
        <v>1.2180937594715127</v>
      </c>
      <c r="G18" s="14">
        <v>45.1</v>
      </c>
      <c r="H18" s="14">
        <v>177.5</v>
      </c>
      <c r="I18" s="14">
        <v>0.22258403618492267</v>
      </c>
      <c r="J18" s="14">
        <v>0.22258403618492267</v>
      </c>
      <c r="K18" s="8" t="s">
        <v>5</v>
      </c>
      <c r="L18" s="8" t="s">
        <v>5</v>
      </c>
      <c r="M18" s="24">
        <v>14.422030108959326</v>
      </c>
      <c r="N18" s="24">
        <v>1.6212902532021634</v>
      </c>
      <c r="O18" s="24">
        <v>0.9523153782251259</v>
      </c>
      <c r="P18" s="14">
        <v>235.6020942408377</v>
      </c>
      <c r="Q18" s="14">
        <v>156.3746993066365</v>
      </c>
      <c r="R18" s="14">
        <v>1.5066509818116005</v>
      </c>
      <c r="S18" s="14">
        <v>111.8974450683394</v>
      </c>
      <c r="T18" s="14">
        <v>111.8974450683394</v>
      </c>
      <c r="U18" s="14">
        <v>94.24042212009704</v>
      </c>
      <c r="V18" s="14">
        <v>7.196292831459885</v>
      </c>
      <c r="W18" s="55">
        <v>0.7067</v>
      </c>
      <c r="X18" s="14">
        <v>-2.8457771959202462</v>
      </c>
      <c r="Y18" s="14">
        <v>269.5627564737512</v>
      </c>
      <c r="Z18" s="14">
        <v>355.73793688976934</v>
      </c>
      <c r="AA18" s="14">
        <v>411.2070185368615</v>
      </c>
      <c r="AB18" s="14">
        <v>2.2058999999999997</v>
      </c>
      <c r="AC18" s="14">
        <v>8.919195737692354</v>
      </c>
      <c r="AD18" t="s">
        <v>5</v>
      </c>
      <c r="AE18" s="14">
        <v>64.11490024055469</v>
      </c>
      <c r="AF18" s="8">
        <v>420.4</v>
      </c>
      <c r="AG18" s="14">
        <v>6.320745811037632</v>
      </c>
      <c r="AH18" s="14">
        <v>10.070272688440053</v>
      </c>
      <c r="AI18" s="14">
        <v>11.760375199228768</v>
      </c>
      <c r="AJ18" s="14">
        <v>24.5</v>
      </c>
    </row>
    <row r="19" spans="1:36" ht="12.75">
      <c r="A19" s="3">
        <v>1879</v>
      </c>
      <c r="B19" s="14">
        <v>11.578</v>
      </c>
      <c r="C19" s="14">
        <v>26.1</v>
      </c>
      <c r="D19" s="14">
        <v>91.2352652616279</v>
      </c>
      <c r="E19" s="14">
        <v>71.37606589147288</v>
      </c>
      <c r="F19" s="14">
        <v>1.2782333142366082</v>
      </c>
      <c r="G19" s="14">
        <v>45.6</v>
      </c>
      <c r="H19" s="14">
        <v>176</v>
      </c>
      <c r="I19" s="14">
        <v>0.17947478437084488</v>
      </c>
      <c r="J19" s="14">
        <v>0.17947478437084488</v>
      </c>
      <c r="K19" s="8" t="s">
        <v>5</v>
      </c>
      <c r="L19" s="8" t="s">
        <v>5</v>
      </c>
      <c r="M19" s="24">
        <v>16.414090010483946</v>
      </c>
      <c r="N19" s="24">
        <v>1.8039653773509778</v>
      </c>
      <c r="O19" s="24">
        <v>1.0758648792299637</v>
      </c>
      <c r="P19" s="14">
        <v>245.0487732781555</v>
      </c>
      <c r="Q19" s="14">
        <v>171.59326041974577</v>
      </c>
      <c r="R19" s="14">
        <v>1.4280792420327306</v>
      </c>
      <c r="S19" s="14">
        <v>99.33831652597233</v>
      </c>
      <c r="T19" s="14">
        <v>99.33831652597233</v>
      </c>
      <c r="U19" s="14">
        <v>91.18940988599427</v>
      </c>
      <c r="V19" s="14">
        <v>8.0642610934507</v>
      </c>
      <c r="W19" s="55">
        <v>0.6766</v>
      </c>
      <c r="X19" s="14">
        <v>-4.352599135020058</v>
      </c>
      <c r="Y19" s="14">
        <v>299.438368312149</v>
      </c>
      <c r="Z19" s="14">
        <v>394.1767661838605</v>
      </c>
      <c r="AA19" s="14">
        <v>473.5441915459651</v>
      </c>
      <c r="AB19" s="14">
        <v>2.1274</v>
      </c>
      <c r="AC19" s="14">
        <v>10.641024978103486</v>
      </c>
      <c r="AD19" t="s">
        <v>5</v>
      </c>
      <c r="AE19" s="14">
        <v>69.33195388708246</v>
      </c>
      <c r="AF19" s="8">
        <v>418.2</v>
      </c>
      <c r="AG19" s="14">
        <v>6.347963974719766</v>
      </c>
      <c r="AH19" s="14">
        <v>7.215898425043504</v>
      </c>
      <c r="AI19" s="14">
        <v>5.8000891147103495</v>
      </c>
      <c r="AJ19" s="14">
        <v>22.8</v>
      </c>
    </row>
    <row r="20" spans="1:36" ht="12.75">
      <c r="A20" s="3">
        <v>1880</v>
      </c>
      <c r="B20" s="14">
        <v>11.794</v>
      </c>
      <c r="C20" s="14">
        <v>19.7</v>
      </c>
      <c r="D20" s="14">
        <v>102.06273516642545</v>
      </c>
      <c r="E20" s="14">
        <v>80.63042691751085</v>
      </c>
      <c r="F20" s="14">
        <v>1.265809187279152</v>
      </c>
      <c r="G20" s="14">
        <v>41.2</v>
      </c>
      <c r="H20" s="14">
        <v>216.2</v>
      </c>
      <c r="I20" s="14">
        <v>0.26300281117996993</v>
      </c>
      <c r="J20" s="14">
        <v>0.26300281117996993</v>
      </c>
      <c r="K20" s="8" t="s">
        <v>5</v>
      </c>
      <c r="L20" s="8" t="s">
        <v>5</v>
      </c>
      <c r="M20" s="24">
        <v>12.82919192870205</v>
      </c>
      <c r="N20" s="24">
        <v>2.0379652398947288</v>
      </c>
      <c r="O20" s="24">
        <v>1.1805186356746808</v>
      </c>
      <c r="P20" s="14">
        <v>230.36398467432954</v>
      </c>
      <c r="Q20" s="14">
        <v>198.59514687100895</v>
      </c>
      <c r="R20" s="14">
        <v>1.1599678456591642</v>
      </c>
      <c r="S20" s="14">
        <v>91.97577041658818</v>
      </c>
      <c r="T20" s="14">
        <v>91.97577041658818</v>
      </c>
      <c r="U20" s="14">
        <v>78.49732801042464</v>
      </c>
      <c r="V20" s="14">
        <v>6.112671769796251</v>
      </c>
      <c r="W20" s="55">
        <v>0.6264</v>
      </c>
      <c r="X20" s="14">
        <v>-7.709111167001476</v>
      </c>
      <c r="Y20" s="14">
        <v>308.26947637292466</v>
      </c>
      <c r="Z20" s="14">
        <v>406.28991060025544</v>
      </c>
      <c r="AA20" s="14">
        <v>495.68965517241384</v>
      </c>
      <c r="AB20" s="14">
        <v>2.0125</v>
      </c>
      <c r="AC20" s="14">
        <v>14.625725976373506</v>
      </c>
      <c r="AD20" t="s">
        <v>5</v>
      </c>
      <c r="AE20" s="14">
        <v>73.48339719029374</v>
      </c>
      <c r="AF20" s="8">
        <v>435.1</v>
      </c>
      <c r="AG20" s="14">
        <v>0.25531910603241226</v>
      </c>
      <c r="AH20" s="14">
        <v>-1.3701366850428132</v>
      </c>
      <c r="AI20" s="14">
        <v>2.6301329106865</v>
      </c>
      <c r="AJ20" s="14">
        <v>30.4</v>
      </c>
    </row>
    <row r="21" spans="1:36" ht="12.75">
      <c r="A21" s="3">
        <v>1881</v>
      </c>
      <c r="B21" s="14">
        <v>12.015</v>
      </c>
      <c r="C21" s="14">
        <v>25</v>
      </c>
      <c r="D21" s="14">
        <v>96.97820744422891</v>
      </c>
      <c r="E21" s="14">
        <v>80.85367907371484</v>
      </c>
      <c r="F21" s="14">
        <v>1.199428505359827</v>
      </c>
      <c r="G21" s="14">
        <v>46.9</v>
      </c>
      <c r="H21" s="14">
        <v>194.2</v>
      </c>
      <c r="I21" s="14">
        <v>0.332671235333958</v>
      </c>
      <c r="J21" s="14">
        <v>0.332671235333958</v>
      </c>
      <c r="K21" s="8" t="s">
        <v>5</v>
      </c>
      <c r="L21" s="8" t="s">
        <v>5</v>
      </c>
      <c r="M21" s="24">
        <v>11.20802701668326</v>
      </c>
      <c r="N21" s="24">
        <v>2.332271350137569</v>
      </c>
      <c r="O21" s="24">
        <v>1.517752328432206</v>
      </c>
      <c r="P21" s="14">
        <v>217.62956004383906</v>
      </c>
      <c r="Q21" s="14">
        <v>202.67731329262566</v>
      </c>
      <c r="R21" s="14">
        <v>1.0737736577829278</v>
      </c>
      <c r="S21" s="14">
        <v>91.04166907119964</v>
      </c>
      <c r="T21" s="14">
        <v>91.04166907119964</v>
      </c>
      <c r="U21" s="14">
        <v>79.04054118971189</v>
      </c>
      <c r="V21" s="14">
        <v>6.539397012104079</v>
      </c>
      <c r="W21" s="55">
        <v>0.6386999999999999</v>
      </c>
      <c r="X21" s="14">
        <v>1.9445715890950066</v>
      </c>
      <c r="Y21" s="14">
        <v>306.8733364646939</v>
      </c>
      <c r="Z21" s="14">
        <v>401.7535619226555</v>
      </c>
      <c r="AA21" s="14">
        <v>503.05307656176615</v>
      </c>
      <c r="AB21" s="14">
        <v>1.9297</v>
      </c>
      <c r="AC21" s="14">
        <v>3.6333661793603422</v>
      </c>
      <c r="AD21" t="s">
        <v>5</v>
      </c>
      <c r="AE21" s="14">
        <v>74.41678409268829</v>
      </c>
      <c r="AF21" s="8">
        <v>450.5</v>
      </c>
      <c r="AG21" s="14">
        <v>4.196314167060509</v>
      </c>
      <c r="AH21" s="14">
        <v>4.718231908319046</v>
      </c>
      <c r="AI21" s="14">
        <v>3.386200000000006</v>
      </c>
      <c r="AJ21" s="14">
        <v>11.6</v>
      </c>
    </row>
    <row r="22" spans="1:36" ht="12.75">
      <c r="A22" s="3">
        <v>1882</v>
      </c>
      <c r="B22" s="14">
        <v>12.24</v>
      </c>
      <c r="C22" s="14">
        <v>27.7</v>
      </c>
      <c r="D22" s="14">
        <v>87.35947471682849</v>
      </c>
      <c r="E22" s="14">
        <v>79.98093325242719</v>
      </c>
      <c r="F22" s="14">
        <v>1.092253755543386</v>
      </c>
      <c r="G22" s="14">
        <v>46.5</v>
      </c>
      <c r="H22" s="14">
        <v>155.9</v>
      </c>
      <c r="I22" s="14">
        <v>0.36553598225919554</v>
      </c>
      <c r="J22" s="14">
        <v>0.36553598225919554</v>
      </c>
      <c r="K22" s="8" t="s">
        <v>5</v>
      </c>
      <c r="L22" s="8" t="s">
        <v>5</v>
      </c>
      <c r="M22" s="24">
        <v>12.523276328558888</v>
      </c>
      <c r="N22" s="24">
        <v>2.1444384890443207</v>
      </c>
      <c r="O22" s="24">
        <v>1.401249165485455</v>
      </c>
      <c r="P22" s="14">
        <v>225.40857230958989</v>
      </c>
      <c r="Q22" s="14">
        <v>200.5858772741289</v>
      </c>
      <c r="R22" s="14">
        <v>1.123750960799385</v>
      </c>
      <c r="S22" s="14">
        <v>84.70375470927617</v>
      </c>
      <c r="T22" s="14">
        <v>84.70375470927617</v>
      </c>
      <c r="U22" s="14">
        <v>83.63115762408098</v>
      </c>
      <c r="V22" s="14">
        <v>8.010796794147739</v>
      </c>
      <c r="W22" s="55">
        <v>0.6486</v>
      </c>
      <c r="X22" s="14">
        <v>1.538133330567415</v>
      </c>
      <c r="Y22" s="14">
        <v>298.0265186555659</v>
      </c>
      <c r="Z22" s="14">
        <v>389.60838729571384</v>
      </c>
      <c r="AA22" s="14">
        <v>516.3428923835954</v>
      </c>
      <c r="AB22" s="14">
        <v>2.0279</v>
      </c>
      <c r="AC22" s="14">
        <v>4.040097776568774</v>
      </c>
      <c r="AD22" t="s">
        <v>5</v>
      </c>
      <c r="AE22" s="14">
        <v>74.0518038852914</v>
      </c>
      <c r="AF22" s="8">
        <v>465.6</v>
      </c>
      <c r="AG22" s="14">
        <v>3.193780393806972</v>
      </c>
      <c r="AH22" s="14">
        <v>2.466751643672688</v>
      </c>
      <c r="AI22" s="14">
        <v>3.3280999999999894</v>
      </c>
      <c r="AJ22" s="14">
        <v>29.6</v>
      </c>
    </row>
    <row r="23" spans="1:36" ht="12.75">
      <c r="A23" s="3">
        <v>1883</v>
      </c>
      <c r="B23" s="14">
        <v>12.47</v>
      </c>
      <c r="C23" s="14">
        <v>32.9</v>
      </c>
      <c r="D23" s="14">
        <v>89.78954045307444</v>
      </c>
      <c r="E23" s="14">
        <v>85.16892556634305</v>
      </c>
      <c r="F23" s="14">
        <v>1.0542523561968868</v>
      </c>
      <c r="G23" s="14">
        <v>48.8</v>
      </c>
      <c r="H23" s="14">
        <v>123.7</v>
      </c>
      <c r="I23" s="14">
        <v>0.4679983269498916</v>
      </c>
      <c r="J23" s="14">
        <v>0.4679983269498916</v>
      </c>
      <c r="K23" s="8" t="s">
        <v>5</v>
      </c>
      <c r="L23" s="8" t="s">
        <v>5</v>
      </c>
      <c r="M23" s="24">
        <v>17.323975631717893</v>
      </c>
      <c r="N23" s="24">
        <v>2.0474422422316203</v>
      </c>
      <c r="O23" s="24">
        <v>1.3991871196990366</v>
      </c>
      <c r="P23" s="14">
        <v>240.11255275910585</v>
      </c>
      <c r="Q23" s="14">
        <v>205.01797717680165</v>
      </c>
      <c r="R23" s="14">
        <v>1.1711780404117422</v>
      </c>
      <c r="S23" s="14">
        <v>90.85474691180805</v>
      </c>
      <c r="T23" s="14">
        <v>90.85474691180805</v>
      </c>
      <c r="U23" s="14">
        <v>102.82333502781478</v>
      </c>
      <c r="V23" s="14">
        <v>6.903142580665437</v>
      </c>
      <c r="W23" s="55">
        <v>0.6396999999999999</v>
      </c>
      <c r="X23" s="14">
        <v>-1.3816877417125673</v>
      </c>
      <c r="Y23" s="14">
        <v>305.1430357980303</v>
      </c>
      <c r="Z23" s="14">
        <v>378.61497576989217</v>
      </c>
      <c r="AA23" s="14">
        <v>501.01610129748326</v>
      </c>
      <c r="AB23" s="14">
        <v>2.0149</v>
      </c>
      <c r="AC23" s="14">
        <v>7.081858357771953</v>
      </c>
      <c r="AD23" t="s">
        <v>5</v>
      </c>
      <c r="AE23" s="14">
        <v>71.3459434109739</v>
      </c>
      <c r="AF23" s="8">
        <v>478.1</v>
      </c>
      <c r="AG23" s="14">
        <v>3.03</v>
      </c>
      <c r="AH23" s="14">
        <v>4.8649138668196645</v>
      </c>
      <c r="AI23" s="14">
        <v>5.153677522965938</v>
      </c>
      <c r="AJ23" s="14">
        <v>34</v>
      </c>
    </row>
    <row r="24" spans="1:36" ht="12.75">
      <c r="A24" s="3">
        <v>1884</v>
      </c>
      <c r="B24" s="14">
        <v>12.703</v>
      </c>
      <c r="C24" s="14">
        <v>31.6</v>
      </c>
      <c r="D24" s="14">
        <v>91.69037115695792</v>
      </c>
      <c r="E24" s="14">
        <v>78.78916767799352</v>
      </c>
      <c r="F24" s="14">
        <v>1.1637433654800218</v>
      </c>
      <c r="G24" s="14">
        <v>54.2</v>
      </c>
      <c r="H24" s="14">
        <v>148.1</v>
      </c>
      <c r="I24" s="14">
        <v>0.45134170844884536</v>
      </c>
      <c r="J24" s="14">
        <v>0.45134170844884536</v>
      </c>
      <c r="K24" s="8" t="s">
        <v>5</v>
      </c>
      <c r="L24" s="8" t="s">
        <v>5</v>
      </c>
      <c r="M24" s="24">
        <v>13.92656943973019</v>
      </c>
      <c r="N24" s="24">
        <v>2.464702648322024</v>
      </c>
      <c r="O24" s="24">
        <v>1.6349715410764212</v>
      </c>
      <c r="P24" s="14">
        <v>251.68973286128102</v>
      </c>
      <c r="Q24" s="14">
        <v>204.83585452204701</v>
      </c>
      <c r="R24" s="14">
        <v>1.2287386573437562</v>
      </c>
      <c r="S24" s="14">
        <v>87.21038913990603</v>
      </c>
      <c r="T24" s="14">
        <v>87.21038913990603</v>
      </c>
      <c r="U24" s="14">
        <v>97.42806019083393</v>
      </c>
      <c r="V24" s="14">
        <v>6.696559216113565</v>
      </c>
      <c r="W24" s="55">
        <v>0.6214</v>
      </c>
      <c r="X24" s="14">
        <v>-2.90243194971449</v>
      </c>
      <c r="Y24" s="14">
        <v>302.0598648213711</v>
      </c>
      <c r="Z24" s="14">
        <v>407.7888638558095</v>
      </c>
      <c r="AA24" s="14">
        <v>548.1171548117155</v>
      </c>
      <c r="AB24" s="14">
        <v>2.2431000000000005</v>
      </c>
      <c r="AC24" s="14">
        <v>8.703767674984375</v>
      </c>
      <c r="AD24" t="s">
        <v>5</v>
      </c>
      <c r="AE24" s="14">
        <v>78.58062439652399</v>
      </c>
      <c r="AF24" s="8">
        <v>486.1</v>
      </c>
      <c r="AG24" s="14">
        <v>5.902488348019206</v>
      </c>
      <c r="AH24" s="14">
        <v>12.116374845364762</v>
      </c>
      <c r="AI24" s="14">
        <v>5.21876219684605</v>
      </c>
      <c r="AJ24" s="14">
        <v>24.9</v>
      </c>
    </row>
    <row r="25" spans="1:36" ht="12.75">
      <c r="A25" s="3">
        <v>1885</v>
      </c>
      <c r="B25" s="14">
        <v>12.941</v>
      </c>
      <c r="C25" s="14">
        <v>33.7</v>
      </c>
      <c r="D25" s="14">
        <v>77.91667806546165</v>
      </c>
      <c r="E25" s="14">
        <v>70.88211895456766</v>
      </c>
      <c r="F25" s="14">
        <v>1.0992430702502396</v>
      </c>
      <c r="G25" s="14">
        <v>48.9</v>
      </c>
      <c r="H25" s="14">
        <v>148.6</v>
      </c>
      <c r="I25" s="14">
        <v>0.4562380537616803</v>
      </c>
      <c r="J25" s="14">
        <v>0.4562380537616803</v>
      </c>
      <c r="K25" s="8" t="s">
        <v>5</v>
      </c>
      <c r="L25" s="8" t="s">
        <v>5</v>
      </c>
      <c r="M25" s="24">
        <v>11.689391111504488</v>
      </c>
      <c r="N25" s="24">
        <v>2.7719518802160894</v>
      </c>
      <c r="O25" s="24">
        <v>1.744788407788545</v>
      </c>
      <c r="P25" s="14">
        <v>250.60202279659654</v>
      </c>
      <c r="Q25" s="14">
        <v>199.76721785198265</v>
      </c>
      <c r="R25" s="14">
        <v>1.254470205328083</v>
      </c>
      <c r="S25" s="14">
        <v>81.7804488623769</v>
      </c>
      <c r="T25" s="14">
        <v>81.7804488623769</v>
      </c>
      <c r="U25" s="14">
        <v>111.19470458841961</v>
      </c>
      <c r="V25" s="14">
        <v>7.3352203172705135</v>
      </c>
      <c r="W25" s="55">
        <v>0.6229</v>
      </c>
      <c r="X25" s="14">
        <v>0.24109953011529073</v>
      </c>
      <c r="Y25" s="14">
        <v>313.6940118799165</v>
      </c>
      <c r="Z25" s="14">
        <v>420.1316423181891</v>
      </c>
      <c r="AA25" s="14">
        <v>561.4063252528496</v>
      </c>
      <c r="AB25" s="14">
        <v>2.0505000000000004</v>
      </c>
      <c r="AC25" s="14">
        <v>5.3456984544931085</v>
      </c>
      <c r="AD25" t="s">
        <v>5</v>
      </c>
      <c r="AE25" s="14">
        <v>77.9258307914593</v>
      </c>
      <c r="AF25" s="8">
        <v>492.9</v>
      </c>
      <c r="AG25" s="14">
        <v>5.669777922546274</v>
      </c>
      <c r="AH25" s="14">
        <v>8.457890162153184</v>
      </c>
      <c r="AI25" s="14">
        <v>6.2770237217870894</v>
      </c>
      <c r="AJ25" s="14">
        <v>35.4</v>
      </c>
    </row>
    <row r="26" spans="1:36" ht="12.75">
      <c r="A26" s="3">
        <v>1886</v>
      </c>
      <c r="B26" s="14">
        <v>13.183</v>
      </c>
      <c r="C26" s="14">
        <v>29</v>
      </c>
      <c r="D26" s="14">
        <v>94.8192506459948</v>
      </c>
      <c r="E26" s="14">
        <v>85.19333918766148</v>
      </c>
      <c r="F26" s="14">
        <v>1.1129890147530153</v>
      </c>
      <c r="G26" s="14">
        <v>50.6</v>
      </c>
      <c r="H26" s="14">
        <v>139</v>
      </c>
      <c r="I26" s="14">
        <v>0.4936095011148524</v>
      </c>
      <c r="J26" s="14">
        <v>0.4936095011148524</v>
      </c>
      <c r="K26" s="8" t="s">
        <v>5</v>
      </c>
      <c r="L26" s="8" t="s">
        <v>5</v>
      </c>
      <c r="M26" s="24">
        <v>12.893186707114712</v>
      </c>
      <c r="N26" s="24">
        <v>3.103453212420577</v>
      </c>
      <c r="O26" s="24">
        <v>1.8886150219816586</v>
      </c>
      <c r="P26" s="14">
        <v>255.61515253100904</v>
      </c>
      <c r="Q26" s="14">
        <v>228.58028830036878</v>
      </c>
      <c r="R26" s="14">
        <v>1.1182729465942172</v>
      </c>
      <c r="S26" s="14">
        <v>89.96560007168776</v>
      </c>
      <c r="T26" s="14">
        <v>89.96560007168776</v>
      </c>
      <c r="U26" s="14">
        <v>120.72700345141925</v>
      </c>
      <c r="V26" s="14">
        <v>7.918961549309787</v>
      </c>
      <c r="W26" s="55">
        <v>0.5966</v>
      </c>
      <c r="X26" s="14">
        <v>-4.313912017945171</v>
      </c>
      <c r="Y26" s="14">
        <v>312.93999329534023</v>
      </c>
      <c r="Z26" s="14">
        <v>409.48709353000334</v>
      </c>
      <c r="AA26" s="14">
        <v>540.8984244049614</v>
      </c>
      <c r="AB26" s="14">
        <v>1.9169</v>
      </c>
      <c r="AC26" s="14">
        <v>10.09094457110411</v>
      </c>
      <c r="AD26" t="s">
        <v>5</v>
      </c>
      <c r="AE26" s="14">
        <v>81.31076097888031</v>
      </c>
      <c r="AF26" s="8">
        <v>504.2</v>
      </c>
      <c r="AG26" s="14">
        <v>3.0222619622781393</v>
      </c>
      <c r="AH26" s="14">
        <v>7.708045839445677</v>
      </c>
      <c r="AI26" s="14">
        <v>5.17053352690362</v>
      </c>
      <c r="AJ26" s="14">
        <v>33.5</v>
      </c>
    </row>
    <row r="27" spans="1:36" ht="12.75">
      <c r="A27" s="3">
        <v>1887</v>
      </c>
      <c r="B27" s="14">
        <v>13.43</v>
      </c>
      <c r="C27" s="14">
        <v>32.5</v>
      </c>
      <c r="D27" s="14">
        <v>116.37862652068127</v>
      </c>
      <c r="E27" s="14">
        <v>93.87148418491486</v>
      </c>
      <c r="F27" s="14">
        <v>1.239765489287782</v>
      </c>
      <c r="G27" s="14">
        <v>50.9</v>
      </c>
      <c r="H27" s="14">
        <v>160.5</v>
      </c>
      <c r="I27" s="14">
        <v>0.4722104340195143</v>
      </c>
      <c r="J27" s="14">
        <v>0.4722104340195143</v>
      </c>
      <c r="K27" s="8" t="s">
        <v>5</v>
      </c>
      <c r="L27" s="8" t="s">
        <v>5</v>
      </c>
      <c r="M27" s="24">
        <v>12.827583193955844</v>
      </c>
      <c r="N27" s="24">
        <v>3.5148376339028298</v>
      </c>
      <c r="O27" s="24">
        <v>2.0454655043451972</v>
      </c>
      <c r="P27" s="14">
        <v>263.7726638772664</v>
      </c>
      <c r="Q27" s="14">
        <v>254.18410041841005</v>
      </c>
      <c r="R27" s="14">
        <v>1.0377229080932784</v>
      </c>
      <c r="S27" s="14">
        <v>92.37326032103216</v>
      </c>
      <c r="T27" s="14">
        <v>92.37326032103216</v>
      </c>
      <c r="U27" s="14">
        <v>95.65089684248694</v>
      </c>
      <c r="V27" s="14">
        <v>5.717716559249395</v>
      </c>
      <c r="W27" s="55">
        <v>0.5736</v>
      </c>
      <c r="X27" s="14">
        <v>-3.9314582795237585</v>
      </c>
      <c r="Y27" s="14">
        <v>329.32357043235703</v>
      </c>
      <c r="Z27" s="14">
        <v>428.17294281729426</v>
      </c>
      <c r="AA27" s="14">
        <v>553.1729428172943</v>
      </c>
      <c r="AB27" s="14">
        <v>1.5955</v>
      </c>
      <c r="AC27" s="14">
        <v>9.422284962953587</v>
      </c>
      <c r="AD27" t="s">
        <v>5</v>
      </c>
      <c r="AE27" s="14">
        <v>87.360529986053</v>
      </c>
      <c r="AF27" s="8">
        <v>521.2</v>
      </c>
      <c r="AG27" s="14">
        <v>4.424658397676648</v>
      </c>
      <c r="AH27" s="14">
        <v>4.715686216426704</v>
      </c>
      <c r="AI27" s="14">
        <v>2.183656263412126</v>
      </c>
      <c r="AJ27" s="14">
        <v>56</v>
      </c>
    </row>
    <row r="28" spans="1:36" ht="12.75">
      <c r="A28" s="3">
        <v>1888</v>
      </c>
      <c r="B28" s="14">
        <v>13.682</v>
      </c>
      <c r="C28" s="14">
        <v>24.2</v>
      </c>
      <c r="D28" s="14">
        <v>106.29234479523576</v>
      </c>
      <c r="E28" s="14">
        <v>96.55066079295155</v>
      </c>
      <c r="F28" s="14">
        <v>1.100897124082608</v>
      </c>
      <c r="G28" s="14">
        <v>61.2</v>
      </c>
      <c r="H28" s="14">
        <v>224.9</v>
      </c>
      <c r="I28" s="14">
        <v>0.6526002198339869</v>
      </c>
      <c r="J28" s="14">
        <v>0.6526002198339869</v>
      </c>
      <c r="K28" s="8" t="s">
        <v>5</v>
      </c>
      <c r="L28" s="8" t="s">
        <v>5</v>
      </c>
      <c r="M28" s="24">
        <v>14.476220738214748</v>
      </c>
      <c r="N28" s="24">
        <v>3.9892929288102623</v>
      </c>
      <c r="O28" s="24">
        <v>2.2165890489211035</v>
      </c>
      <c r="P28" s="14">
        <v>263.4024303073624</v>
      </c>
      <c r="Q28" s="14">
        <v>269.29949964260186</v>
      </c>
      <c r="R28" s="14">
        <v>0.9781021897810219</v>
      </c>
      <c r="S28" s="14">
        <v>101.34415753670385</v>
      </c>
      <c r="T28" s="14">
        <v>101.34415753670385</v>
      </c>
      <c r="U28" s="14">
        <v>139.13716955337014</v>
      </c>
      <c r="V28" s="14">
        <v>6.950444092876137</v>
      </c>
      <c r="W28" s="55">
        <v>0.5596</v>
      </c>
      <c r="X28" s="14">
        <v>-2.471004649408448</v>
      </c>
      <c r="Y28" s="14">
        <v>319.5139385275197</v>
      </c>
      <c r="Z28" s="14">
        <v>468.9063616869192</v>
      </c>
      <c r="AA28" s="14">
        <v>604.7176554681915</v>
      </c>
      <c r="AB28" s="14">
        <v>1.6938</v>
      </c>
      <c r="AC28" s="14">
        <v>7.810700071936405</v>
      </c>
      <c r="AD28" t="s">
        <v>5</v>
      </c>
      <c r="AE28" s="14">
        <v>90.92208720514654</v>
      </c>
      <c r="AF28" s="8">
        <v>540</v>
      </c>
      <c r="AG28" s="14">
        <v>2.5657611845532213</v>
      </c>
      <c r="AH28" s="14">
        <v>0.03431378357329651</v>
      </c>
      <c r="AI28" s="14">
        <v>3.118899999999991</v>
      </c>
      <c r="AJ28" s="14">
        <v>133.3</v>
      </c>
    </row>
    <row r="29" spans="1:36" ht="12.75">
      <c r="A29" s="3">
        <v>1889</v>
      </c>
      <c r="B29" s="14">
        <v>13.938</v>
      </c>
      <c r="C29" s="14">
        <v>30.9</v>
      </c>
      <c r="D29" s="14">
        <v>142.35356146944716</v>
      </c>
      <c r="E29" s="14">
        <v>119.66500969932106</v>
      </c>
      <c r="F29" s="14">
        <v>1.1896005509641874</v>
      </c>
      <c r="G29" s="14">
        <v>71.2</v>
      </c>
      <c r="H29" s="14">
        <v>220.8</v>
      </c>
      <c r="I29" s="14">
        <v>0.6313401113264724</v>
      </c>
      <c r="J29" s="14">
        <v>0.6313401113264724</v>
      </c>
      <c r="K29" s="8" t="s">
        <v>5</v>
      </c>
      <c r="L29" s="8" t="s">
        <v>5</v>
      </c>
      <c r="M29" s="24">
        <v>17.629896112249853</v>
      </c>
      <c r="N29" s="24">
        <v>4.195234855183838</v>
      </c>
      <c r="O29" s="24">
        <v>2.602591649702099</v>
      </c>
      <c r="P29" s="14">
        <v>287.70086526576017</v>
      </c>
      <c r="Q29" s="14">
        <v>248.45488257107542</v>
      </c>
      <c r="R29" s="14">
        <v>1.157960199004975</v>
      </c>
      <c r="S29" s="14">
        <v>125.96000305331837</v>
      </c>
      <c r="T29" s="14">
        <v>125.96000305331837</v>
      </c>
      <c r="U29" s="14">
        <v>106.40863385248768</v>
      </c>
      <c r="V29" s="14">
        <v>65.34565699641098</v>
      </c>
      <c r="W29" s="55">
        <v>0.6472</v>
      </c>
      <c r="X29" s="14">
        <v>14.543312295295586</v>
      </c>
      <c r="Y29" s="14">
        <v>182.01483312731767</v>
      </c>
      <c r="Z29" s="14">
        <v>355.99505562422746</v>
      </c>
      <c r="AA29" s="14">
        <v>499.38195302843013</v>
      </c>
      <c r="AB29" s="14">
        <v>2.5925</v>
      </c>
      <c r="AC29" s="14">
        <v>-8.14924378669437</v>
      </c>
      <c r="AD29" t="s">
        <v>5</v>
      </c>
      <c r="AE29" s="14">
        <v>80.9177997527812</v>
      </c>
      <c r="AF29" s="8">
        <v>561</v>
      </c>
      <c r="AG29" s="14">
        <v>1.8694822671216103</v>
      </c>
      <c r="AH29" s="14">
        <v>0.41717489224440607</v>
      </c>
      <c r="AI29" s="14">
        <v>6.317286230050789</v>
      </c>
      <c r="AJ29" s="14">
        <v>65.3</v>
      </c>
    </row>
    <row r="30" spans="1:36" ht="12.75">
      <c r="A30" s="3">
        <v>1890</v>
      </c>
      <c r="B30" s="14">
        <v>14.199</v>
      </c>
      <c r="C30" s="14">
        <v>29</v>
      </c>
      <c r="D30" s="14">
        <v>128.71203208556153</v>
      </c>
      <c r="E30" s="14">
        <v>117.18061902446932</v>
      </c>
      <c r="F30" s="14">
        <v>1.0984071696931748</v>
      </c>
      <c r="G30" s="14">
        <v>70.4</v>
      </c>
      <c r="H30" s="14">
        <v>214.7</v>
      </c>
      <c r="I30" s="14">
        <v>0.8190087118843007</v>
      </c>
      <c r="J30" s="14">
        <v>0.8190087118843007</v>
      </c>
      <c r="K30" s="8" t="s">
        <v>5</v>
      </c>
      <c r="L30" s="8" t="s">
        <v>5</v>
      </c>
      <c r="M30" s="24">
        <v>44.919252055611594</v>
      </c>
      <c r="N30" s="24">
        <v>4.465972323074768</v>
      </c>
      <c r="O30" s="24">
        <v>3.05241593779826</v>
      </c>
      <c r="P30" s="14">
        <v>337.87716342472044</v>
      </c>
      <c r="Q30" s="14">
        <v>299.12697197120536</v>
      </c>
      <c r="R30" s="14">
        <v>1.1295442908346134</v>
      </c>
      <c r="S30" s="14">
        <v>107.15233241127004</v>
      </c>
      <c r="T30" s="14">
        <v>107.15233241127004</v>
      </c>
      <c r="U30" s="14">
        <v>116.66307925290255</v>
      </c>
      <c r="V30" s="14">
        <v>5.761978798586571</v>
      </c>
      <c r="W30" s="55">
        <v>0.6529</v>
      </c>
      <c r="X30" s="14">
        <v>0.8768612448305901</v>
      </c>
      <c r="Y30" s="14">
        <v>272.9361311073671</v>
      </c>
      <c r="Z30" s="14">
        <v>789.5542962168785</v>
      </c>
      <c r="AA30" s="14">
        <v>1055.9044264052686</v>
      </c>
      <c r="AB30" s="14">
        <v>1.9106000000000005</v>
      </c>
      <c r="AC30" s="14">
        <v>4.315628229871726</v>
      </c>
      <c r="AD30" t="s">
        <v>5</v>
      </c>
      <c r="AE30" s="14">
        <v>75.8462245366825</v>
      </c>
      <c r="AF30" s="8">
        <v>575.7</v>
      </c>
      <c r="AG30" s="14">
        <v>3.332252645252</v>
      </c>
      <c r="AH30" s="14">
        <v>3.74</v>
      </c>
      <c r="AI30" s="14">
        <v>4.327774388392758</v>
      </c>
      <c r="AJ30" s="14">
        <v>107.5</v>
      </c>
    </row>
    <row r="31" spans="1:36" ht="12.75">
      <c r="A31" s="3">
        <v>1891</v>
      </c>
      <c r="B31" s="14">
        <v>14.539</v>
      </c>
      <c r="C31" s="14">
        <v>31.7</v>
      </c>
      <c r="D31" s="14">
        <v>144.9276859253876</v>
      </c>
      <c r="E31" s="14">
        <v>136.5404554263566</v>
      </c>
      <c r="F31" s="14">
        <v>1.0614267066331464</v>
      </c>
      <c r="G31" s="14">
        <v>75</v>
      </c>
      <c r="H31" s="14">
        <v>202.4</v>
      </c>
      <c r="I31" s="14">
        <v>1.386759099997792</v>
      </c>
      <c r="J31" s="14">
        <v>1.386759099997792</v>
      </c>
      <c r="K31" s="8" t="s">
        <v>5</v>
      </c>
      <c r="L31" s="8" t="s">
        <v>5</v>
      </c>
      <c r="M31" s="24">
        <v>55.669655317282505</v>
      </c>
      <c r="N31" s="24">
        <v>4.851049961824518</v>
      </c>
      <c r="O31" s="24">
        <v>4.021291086399346</v>
      </c>
      <c r="P31" s="14">
        <v>269.48448570730517</v>
      </c>
      <c r="Q31" s="14">
        <v>279.6237478622038</v>
      </c>
      <c r="R31" s="14">
        <v>0.963739624290083</v>
      </c>
      <c r="S31" s="14">
        <v>97.53894124459615</v>
      </c>
      <c r="T31" s="14">
        <v>97.53894124459615</v>
      </c>
      <c r="U31" s="14">
        <v>102.54351268432602</v>
      </c>
      <c r="V31" s="14">
        <v>5.472743147284739</v>
      </c>
      <c r="W31" s="55">
        <v>0.8186</v>
      </c>
      <c r="X31" s="14">
        <v>22.617158586571477</v>
      </c>
      <c r="Y31" s="14">
        <v>415.4654287808454</v>
      </c>
      <c r="Z31" s="14">
        <v>1107.500610798925</v>
      </c>
      <c r="AA31" s="14">
        <v>1392.2550696310775</v>
      </c>
      <c r="AB31" s="14">
        <v>3.1129</v>
      </c>
      <c r="AC31" s="14">
        <v>-14.287075471130194</v>
      </c>
      <c r="AD31" t="s">
        <v>5</v>
      </c>
      <c r="AE31" s="14">
        <v>67.82311263132178</v>
      </c>
      <c r="AF31" s="8">
        <v>581.8</v>
      </c>
      <c r="AG31" s="14">
        <v>1.6994582757083752</v>
      </c>
      <c r="AH31" s="14">
        <v>-0.805220731690083</v>
      </c>
      <c r="AI31" s="14">
        <v>3.4024000000000054</v>
      </c>
      <c r="AJ31" s="14">
        <v>216.8</v>
      </c>
    </row>
    <row r="32" spans="1:36" ht="12.75">
      <c r="A32" s="3">
        <v>1892</v>
      </c>
      <c r="B32" s="14">
        <v>14.886</v>
      </c>
      <c r="C32" s="14">
        <v>37.6</v>
      </c>
      <c r="D32" s="14">
        <v>150.27537982413287</v>
      </c>
      <c r="E32" s="14">
        <v>128.1066145578896</v>
      </c>
      <c r="F32" s="14">
        <v>1.1730493413064593</v>
      </c>
      <c r="G32" s="14">
        <v>81.5</v>
      </c>
      <c r="H32" s="14">
        <v>205.4</v>
      </c>
      <c r="I32" s="14">
        <v>0.9319085811855535</v>
      </c>
      <c r="J32" s="14">
        <v>0.9319085811855535</v>
      </c>
      <c r="K32" s="8" t="s">
        <v>5</v>
      </c>
      <c r="L32" s="8" t="s">
        <v>5</v>
      </c>
      <c r="M32" s="24">
        <v>33.424564332889645</v>
      </c>
      <c r="N32" s="24">
        <v>5.302694170402865</v>
      </c>
      <c r="O32" s="24">
        <v>4.853149685432522</v>
      </c>
      <c r="P32" s="14">
        <v>276.5072765072765</v>
      </c>
      <c r="Q32" s="14">
        <v>225.32422532422532</v>
      </c>
      <c r="R32" s="14">
        <v>1.2271528998242531</v>
      </c>
      <c r="S32" s="14">
        <v>89.1625910223145</v>
      </c>
      <c r="T32" s="14">
        <v>89.1625910223145</v>
      </c>
      <c r="U32" s="14">
        <v>97.8048434627193</v>
      </c>
      <c r="V32" s="14">
        <v>5.486534127978256</v>
      </c>
      <c r="W32" s="55">
        <v>1.0101</v>
      </c>
      <c r="X32" s="14">
        <v>21.020905077683587</v>
      </c>
      <c r="Y32" s="14">
        <v>419.3644193644194</v>
      </c>
      <c r="Z32" s="14">
        <v>709.038709038709</v>
      </c>
      <c r="AA32" s="14">
        <v>868.3298683298683</v>
      </c>
      <c r="AB32" s="14">
        <v>2.4084999999999996</v>
      </c>
      <c r="AC32" s="14">
        <v>-13.309913402330409</v>
      </c>
      <c r="AD32" t="s">
        <v>5</v>
      </c>
      <c r="AE32" s="14">
        <v>59.409959409959406</v>
      </c>
      <c r="AF32" s="8">
        <v>612.2</v>
      </c>
      <c r="AG32" s="14">
        <v>1.1271801187439</v>
      </c>
      <c r="AH32" s="14">
        <v>7.118045839445677</v>
      </c>
      <c r="AI32" s="14">
        <v>3.5280999999999896</v>
      </c>
      <c r="AJ32" s="14">
        <v>86.2</v>
      </c>
    </row>
    <row r="33" spans="1:36" ht="12.75">
      <c r="A33" s="3">
        <v>1893</v>
      </c>
      <c r="B33" s="14">
        <v>15.242</v>
      </c>
      <c r="C33" s="14">
        <v>31</v>
      </c>
      <c r="D33" s="14">
        <v>156.36602482960078</v>
      </c>
      <c r="E33" s="14">
        <v>128.0717429406037</v>
      </c>
      <c r="F33" s="14">
        <v>1.2209252504833887</v>
      </c>
      <c r="G33" s="14">
        <v>77.1</v>
      </c>
      <c r="H33" s="14">
        <v>245.4</v>
      </c>
      <c r="I33" s="14">
        <v>0.9421219464404899</v>
      </c>
      <c r="J33" s="14">
        <v>0.9421219464404899</v>
      </c>
      <c r="K33" s="8" t="s">
        <v>5</v>
      </c>
      <c r="L33" s="8" t="s">
        <v>5</v>
      </c>
      <c r="M33" s="24">
        <v>33.377795490109605</v>
      </c>
      <c r="N33" s="24">
        <v>5.50570431059302</v>
      </c>
      <c r="O33" s="24">
        <v>4.535515628521481</v>
      </c>
      <c r="P33" s="14">
        <v>255.87334014300308</v>
      </c>
      <c r="Q33" s="14">
        <v>221.14402451481104</v>
      </c>
      <c r="R33" s="14">
        <v>1.1570438799076213</v>
      </c>
      <c r="S33" s="14">
        <v>101.28368642075813</v>
      </c>
      <c r="T33" s="14">
        <v>101.28368642075813</v>
      </c>
      <c r="U33" s="14">
        <v>104.0806787646822</v>
      </c>
      <c r="V33" s="14">
        <v>5.802807873313873</v>
      </c>
      <c r="W33" s="55">
        <v>1.1748</v>
      </c>
      <c r="X33" s="14">
        <v>15.104858448932657</v>
      </c>
      <c r="Y33" s="14">
        <v>411.3891726251277</v>
      </c>
      <c r="Z33" s="14">
        <v>625.5532856656451</v>
      </c>
      <c r="AA33" s="14">
        <v>758.6823289070479</v>
      </c>
      <c r="AB33" s="14">
        <v>3.3600999999999996</v>
      </c>
      <c r="AC33" s="14">
        <v>-8.831169997151934</v>
      </c>
      <c r="AD33" t="s">
        <v>5</v>
      </c>
      <c r="AE33" s="14">
        <v>56.579843377596184</v>
      </c>
      <c r="AF33" s="8">
        <v>608</v>
      </c>
      <c r="AG33" s="14">
        <v>4.118014264660493</v>
      </c>
      <c r="AH33" s="14">
        <v>4.515686216426703</v>
      </c>
      <c r="AI33" s="14">
        <v>4.645920263860637</v>
      </c>
      <c r="AJ33" s="14">
        <v>134.8</v>
      </c>
    </row>
    <row r="34" spans="1:36" ht="12.75">
      <c r="A34" s="3">
        <v>1894</v>
      </c>
      <c r="B34" s="14">
        <v>15.607</v>
      </c>
      <c r="C34" s="14">
        <v>32.2</v>
      </c>
      <c r="D34" s="14">
        <v>149.52225475841877</v>
      </c>
      <c r="E34" s="14">
        <v>133.1131478770132</v>
      </c>
      <c r="F34" s="14">
        <v>1.123271871660389</v>
      </c>
      <c r="G34" s="14">
        <v>79.7</v>
      </c>
      <c r="H34" s="14">
        <v>224</v>
      </c>
      <c r="I34" s="14">
        <v>0.9295445369964516</v>
      </c>
      <c r="J34" s="14">
        <v>0.9295445369964516</v>
      </c>
      <c r="K34" s="8" t="s">
        <v>5</v>
      </c>
      <c r="L34" s="8" t="s">
        <v>5</v>
      </c>
      <c r="M34" s="24">
        <v>28.132875695008064</v>
      </c>
      <c r="N34" s="24">
        <v>6.012638576486226</v>
      </c>
      <c r="O34" s="24">
        <v>4.898304612566568</v>
      </c>
      <c r="P34" s="14">
        <v>313.4089953762085</v>
      </c>
      <c r="Q34" s="14">
        <v>222.8667507356032</v>
      </c>
      <c r="R34" s="14">
        <v>1.4062617880045265</v>
      </c>
      <c r="S34" s="14">
        <v>92.77625354526376</v>
      </c>
      <c r="T34" s="14">
        <v>92.77625354526376</v>
      </c>
      <c r="U34" s="14">
        <v>107.471306033761</v>
      </c>
      <c r="V34" s="14">
        <v>6.547038777482601</v>
      </c>
      <c r="W34" s="55">
        <v>1.1895</v>
      </c>
      <c r="X34" s="14">
        <v>1.2435130418547324</v>
      </c>
      <c r="Y34" s="14">
        <v>399.5796553173602</v>
      </c>
      <c r="Z34" s="14">
        <v>654.9810844892812</v>
      </c>
      <c r="AA34" s="14">
        <v>839.42833123161</v>
      </c>
      <c r="AB34" s="14">
        <v>2.5056999999999996</v>
      </c>
      <c r="AC34" s="14">
        <v>3.625158144105156</v>
      </c>
      <c r="AD34" t="s">
        <v>5</v>
      </c>
      <c r="AE34" s="14">
        <v>56.46069777217318</v>
      </c>
      <c r="AF34" s="8">
        <v>618</v>
      </c>
      <c r="AG34" s="14">
        <v>3.690060910280211</v>
      </c>
      <c r="AH34" s="14">
        <v>7.052462181643547</v>
      </c>
      <c r="AI34" s="14">
        <v>8.396774662983741</v>
      </c>
      <c r="AJ34" s="14">
        <v>61</v>
      </c>
    </row>
    <row r="35" spans="1:36" ht="12.75">
      <c r="A35" s="3">
        <v>1895</v>
      </c>
      <c r="B35" s="14">
        <v>15.98</v>
      </c>
      <c r="C35" s="14">
        <v>37.8</v>
      </c>
      <c r="D35" s="14">
        <v>159.61691536203523</v>
      </c>
      <c r="E35" s="14">
        <v>143.0870474559687</v>
      </c>
      <c r="F35" s="14">
        <v>1.1155231602018565</v>
      </c>
      <c r="G35" s="14">
        <v>90.7</v>
      </c>
      <c r="H35" s="14">
        <v>216</v>
      </c>
      <c r="I35" s="14">
        <v>0.9857223483852599</v>
      </c>
      <c r="J35" s="14">
        <v>0.9857223483852599</v>
      </c>
      <c r="K35" s="8" t="s">
        <v>5</v>
      </c>
      <c r="L35" s="8" t="s">
        <v>5</v>
      </c>
      <c r="M35" s="24">
        <v>16.080680989873613</v>
      </c>
      <c r="N35" s="24">
        <v>6.506111476512193</v>
      </c>
      <c r="O35" s="24">
        <v>5.532522931967211</v>
      </c>
      <c r="P35" s="14">
        <v>317.7001750668018</v>
      </c>
      <c r="Q35" s="14">
        <v>283.57136275684144</v>
      </c>
      <c r="R35" s="14">
        <v>1.1203535222251104</v>
      </c>
      <c r="S35" s="14">
        <v>83.85911076859193</v>
      </c>
      <c r="T35" s="14">
        <v>83.85911076859193</v>
      </c>
      <c r="U35" s="14">
        <v>121.98276702590036</v>
      </c>
      <c r="V35" s="14">
        <v>6.056707697973353</v>
      </c>
      <c r="W35" s="55">
        <v>1.0853</v>
      </c>
      <c r="X35" s="14">
        <v>-9.167660429104318</v>
      </c>
      <c r="Y35" s="14">
        <v>451.2116465493412</v>
      </c>
      <c r="Z35" s="14">
        <v>734.6355846309776</v>
      </c>
      <c r="AA35" s="14">
        <v>897.0791486225007</v>
      </c>
      <c r="AB35" s="14">
        <v>2.5342</v>
      </c>
      <c r="AC35" s="14">
        <v>15.79883931482855</v>
      </c>
      <c r="AD35" t="s">
        <v>5</v>
      </c>
      <c r="AE35" s="14">
        <v>71.38118492582696</v>
      </c>
      <c r="AF35" s="8">
        <v>654.4</v>
      </c>
      <c r="AG35" s="14">
        <v>2.1878700280109746</v>
      </c>
      <c r="AH35" s="14">
        <v>3.341780798428951</v>
      </c>
      <c r="AI35" s="14">
        <v>5.818051354341791</v>
      </c>
      <c r="AJ35" s="14">
        <v>167.6</v>
      </c>
    </row>
    <row r="36" spans="1:36" ht="12.75">
      <c r="A36" s="3">
        <v>1896</v>
      </c>
      <c r="B36" s="14">
        <v>16.362</v>
      </c>
      <c r="C36" s="14">
        <v>37.4</v>
      </c>
      <c r="D36" s="14">
        <v>138.31600300373435</v>
      </c>
      <c r="E36" s="14">
        <v>136.1031080532554</v>
      </c>
      <c r="F36" s="14">
        <v>1.0162589597117289</v>
      </c>
      <c r="G36" s="14">
        <v>86.2</v>
      </c>
      <c r="H36" s="14">
        <v>189</v>
      </c>
      <c r="I36" s="14">
        <v>0.8724407304194723</v>
      </c>
      <c r="J36" s="14">
        <v>0.8724407304194723</v>
      </c>
      <c r="K36" s="8" t="s">
        <v>5</v>
      </c>
      <c r="L36" s="8" t="s">
        <v>5</v>
      </c>
      <c r="M36" s="24">
        <v>21.03796464424125</v>
      </c>
      <c r="N36" s="24">
        <v>6.964980653451215</v>
      </c>
      <c r="O36" s="24">
        <v>6.640859528838681</v>
      </c>
      <c r="P36" s="14">
        <v>319.5045903343149</v>
      </c>
      <c r="Q36" s="14">
        <v>299.84410185345575</v>
      </c>
      <c r="R36" s="14">
        <v>1.0655690352397458</v>
      </c>
      <c r="S36" s="14">
        <v>81.91447060378496</v>
      </c>
      <c r="T36" s="14">
        <v>81.91447060378496</v>
      </c>
      <c r="U36" s="14">
        <v>141.55166846074493</v>
      </c>
      <c r="V36" s="14">
        <v>8.939623565948592</v>
      </c>
      <c r="W36" s="55">
        <v>1.1545999999999998</v>
      </c>
      <c r="X36" s="14">
        <v>6.189751717486389</v>
      </c>
      <c r="Y36" s="14">
        <v>451.32513424562626</v>
      </c>
      <c r="Z36" s="14">
        <v>684.2196431664647</v>
      </c>
      <c r="AA36" s="14">
        <v>837.0864368612507</v>
      </c>
      <c r="AB36" s="14">
        <v>2.8851999999999998</v>
      </c>
      <c r="AC36" s="14">
        <v>-0.90089417297603</v>
      </c>
      <c r="AD36" t="s">
        <v>5</v>
      </c>
      <c r="AE36" s="14">
        <v>64.72371384029103</v>
      </c>
      <c r="AF36" s="8">
        <v>665.5</v>
      </c>
      <c r="AG36" s="14">
        <v>1.7136750815263433</v>
      </c>
      <c r="AH36" s="14">
        <v>4.097548640326064</v>
      </c>
      <c r="AI36" s="14">
        <v>3.3420000000000005</v>
      </c>
      <c r="AJ36" s="14">
        <v>158.1</v>
      </c>
    </row>
    <row r="37" spans="1:36" ht="12.75">
      <c r="A37" s="3">
        <v>1897</v>
      </c>
      <c r="B37" s="14">
        <v>16.753</v>
      </c>
      <c r="C37" s="14">
        <v>46.4</v>
      </c>
      <c r="D37" s="14">
        <v>129.006269233884</v>
      </c>
      <c r="E37" s="14">
        <v>114.58732770489148</v>
      </c>
      <c r="F37" s="14">
        <v>1.125833648604906</v>
      </c>
      <c r="G37" s="14">
        <v>75.6</v>
      </c>
      <c r="H37" s="14">
        <v>148.1</v>
      </c>
      <c r="I37" s="14">
        <v>0.5704381336085385</v>
      </c>
      <c r="J37" s="14">
        <v>0.5704381336085385</v>
      </c>
      <c r="K37" s="8" t="s">
        <v>5</v>
      </c>
      <c r="L37" s="8" t="s">
        <v>5</v>
      </c>
      <c r="M37" s="24">
        <v>21.263927056103437</v>
      </c>
      <c r="N37" s="24">
        <v>7.360954182301102</v>
      </c>
      <c r="O37" s="24">
        <v>7.358704878337668</v>
      </c>
      <c r="P37" s="14">
        <v>280.42288925033273</v>
      </c>
      <c r="Q37" s="14">
        <v>224.30873872541773</v>
      </c>
      <c r="R37" s="14">
        <v>1.2501647989452869</v>
      </c>
      <c r="S37" s="14">
        <v>80.53024015156917</v>
      </c>
      <c r="T37" s="14">
        <v>80.53024015156917</v>
      </c>
      <c r="U37" s="14">
        <v>152.427057357575</v>
      </c>
      <c r="V37" s="14">
        <v>13.754261793146643</v>
      </c>
      <c r="W37" s="55">
        <v>1.3525999999999998</v>
      </c>
      <c r="X37" s="14">
        <v>15.827470251400635</v>
      </c>
      <c r="Y37" s="14">
        <v>387.0323820789591</v>
      </c>
      <c r="Z37" s="14">
        <v>684.4595593671448</v>
      </c>
      <c r="AA37" s="14">
        <v>809.0344521661985</v>
      </c>
      <c r="AB37" s="14">
        <v>4.0827</v>
      </c>
      <c r="AC37" s="14">
        <v>-8.98139685156668</v>
      </c>
      <c r="AD37" t="s">
        <v>5</v>
      </c>
      <c r="AE37" s="14">
        <v>64.49061067573564</v>
      </c>
      <c r="AF37" s="8">
        <v>694.3</v>
      </c>
      <c r="AG37" s="14">
        <v>-0.21171453042530142</v>
      </c>
      <c r="AH37" s="14">
        <v>0.4927918432646934</v>
      </c>
      <c r="AI37" s="14">
        <v>4.349003587683353</v>
      </c>
      <c r="AJ37" s="14">
        <v>146.4</v>
      </c>
    </row>
    <row r="38" spans="1:36" ht="12.75">
      <c r="A38" s="3">
        <v>1898</v>
      </c>
      <c r="B38" s="14">
        <v>17.154</v>
      </c>
      <c r="C38" s="14">
        <v>46.7</v>
      </c>
      <c r="D38" s="14">
        <v>122.67742718446604</v>
      </c>
      <c r="E38" s="14">
        <v>115.406359223301</v>
      </c>
      <c r="F38" s="14">
        <v>1.0630040494310733</v>
      </c>
      <c r="G38" s="14">
        <v>77.4</v>
      </c>
      <c r="H38" s="14">
        <v>141.9</v>
      </c>
      <c r="I38" s="14">
        <v>0.5009391922769297</v>
      </c>
      <c r="J38" s="14">
        <v>0.5009391922769297</v>
      </c>
      <c r="K38" s="8" t="s">
        <v>5</v>
      </c>
      <c r="L38" s="8" t="s">
        <v>5</v>
      </c>
      <c r="M38" s="24">
        <v>18.521121635711953</v>
      </c>
      <c r="N38" s="24">
        <v>7.8803472150623985</v>
      </c>
      <c r="O38" s="24">
        <v>7.5145902209804865</v>
      </c>
      <c r="P38" s="14">
        <v>260.30982528117704</v>
      </c>
      <c r="Q38" s="14">
        <v>229.25656079790622</v>
      </c>
      <c r="R38" s="14">
        <v>1.1354520209811785</v>
      </c>
      <c r="S38" s="14">
        <v>76.91831552665464</v>
      </c>
      <c r="T38" s="14">
        <v>76.91831552665464</v>
      </c>
      <c r="U38" s="14">
        <v>159.3559666898152</v>
      </c>
      <c r="V38" s="14">
        <v>10.484569407100075</v>
      </c>
      <c r="W38" s="55">
        <v>1.4137</v>
      </c>
      <c r="X38" s="14">
        <v>4.418171473214738</v>
      </c>
      <c r="Y38" s="14">
        <v>396.8310108226639</v>
      </c>
      <c r="Z38" s="14">
        <v>639.4567447124567</v>
      </c>
      <c r="AA38" s="14">
        <v>769.1872391596521</v>
      </c>
      <c r="AB38" s="14">
        <v>5.265700000000001</v>
      </c>
      <c r="AC38" s="14">
        <v>1.4634589441030466</v>
      </c>
      <c r="AD38" t="s">
        <v>5</v>
      </c>
      <c r="AE38" s="14">
        <v>63.0543962651199</v>
      </c>
      <c r="AF38" s="8">
        <v>719.6</v>
      </c>
      <c r="AG38" s="14">
        <v>0.853720939121394</v>
      </c>
      <c r="AH38" s="14">
        <v>-1.202121282019708</v>
      </c>
      <c r="AI38" s="14">
        <v>3.1158999999999937</v>
      </c>
      <c r="AJ38" s="14">
        <v>78.1</v>
      </c>
    </row>
    <row r="39" spans="1:36" ht="12.75">
      <c r="A39" s="3">
        <v>1899</v>
      </c>
      <c r="B39" s="14">
        <v>17.564</v>
      </c>
      <c r="C39" s="14">
        <v>44.7</v>
      </c>
      <c r="D39" s="14">
        <v>125.67270070021169</v>
      </c>
      <c r="E39" s="14">
        <v>111.00095261358086</v>
      </c>
      <c r="F39" s="14">
        <v>1.132176776335483</v>
      </c>
      <c r="G39" s="14">
        <v>67.3</v>
      </c>
      <c r="H39" s="14">
        <v>137.5</v>
      </c>
      <c r="I39" s="14">
        <v>0.636672071127111</v>
      </c>
      <c r="J39" s="14">
        <v>0.636672071127111</v>
      </c>
      <c r="K39" s="8" t="s">
        <v>5</v>
      </c>
      <c r="L39" s="8" t="s">
        <v>5</v>
      </c>
      <c r="M39" s="24">
        <v>13.297886070153393</v>
      </c>
      <c r="N39" s="24">
        <v>8.201857775246891</v>
      </c>
      <c r="O39" s="24">
        <v>7.485049749349884</v>
      </c>
      <c r="P39" s="14">
        <v>214.77925667321261</v>
      </c>
      <c r="Q39" s="14">
        <v>233.3260600770965</v>
      </c>
      <c r="R39" s="14">
        <v>0.9205112219451372</v>
      </c>
      <c r="S39" s="14">
        <v>75.87855729903275</v>
      </c>
      <c r="T39" s="14">
        <v>75.87855729903275</v>
      </c>
      <c r="U39" s="14">
        <v>162.49925310919656</v>
      </c>
      <c r="V39" s="14">
        <v>6.071485658768171</v>
      </c>
      <c r="W39" s="55">
        <v>1.3749</v>
      </c>
      <c r="X39" s="14">
        <v>-2.7829379689798763</v>
      </c>
      <c r="Y39" s="14">
        <v>398.5017092152156</v>
      </c>
      <c r="Z39" s="14">
        <v>629.1366644846898</v>
      </c>
      <c r="AA39" s="14">
        <v>769.1468470434213</v>
      </c>
      <c r="AB39" s="14">
        <v>5.024000000000001</v>
      </c>
      <c r="AC39" s="14">
        <v>8.841930068133298</v>
      </c>
      <c r="AD39" t="s">
        <v>5</v>
      </c>
      <c r="AE39" s="14">
        <v>63.8082769655975</v>
      </c>
      <c r="AF39" s="8">
        <v>764.2</v>
      </c>
      <c r="AG39" s="14">
        <v>4.295206039376479</v>
      </c>
      <c r="AH39" s="14">
        <v>4.5178782206859704</v>
      </c>
      <c r="AI39" s="14">
        <v>2.985100000000007</v>
      </c>
      <c r="AJ39" s="14">
        <v>54.6</v>
      </c>
    </row>
    <row r="40" spans="1:36" ht="12.75">
      <c r="A40" s="3">
        <v>1900</v>
      </c>
      <c r="B40" s="14">
        <v>17.984</v>
      </c>
      <c r="C40" s="14">
        <v>47.1</v>
      </c>
      <c r="D40" s="14">
        <v>162.11177361313278</v>
      </c>
      <c r="E40" s="14">
        <v>104.65176229176774</v>
      </c>
      <c r="F40" s="14">
        <v>1.5490591850824957</v>
      </c>
      <c r="G40" s="14">
        <v>52.3</v>
      </c>
      <c r="H40" s="14">
        <v>139</v>
      </c>
      <c r="I40" s="14">
        <v>0.5359627814238695</v>
      </c>
      <c r="J40" s="14">
        <v>0.5359627814238695</v>
      </c>
      <c r="K40" s="8">
        <v>27.7</v>
      </c>
      <c r="L40" s="8">
        <v>12.2</v>
      </c>
      <c r="M40" s="24">
        <v>8.974862949474643</v>
      </c>
      <c r="N40" s="24">
        <v>8.617620347264555</v>
      </c>
      <c r="O40" s="24">
        <v>8.908602566583687</v>
      </c>
      <c r="P40" s="14">
        <v>346.4088839178717</v>
      </c>
      <c r="Q40" s="14">
        <v>245.98545977470638</v>
      </c>
      <c r="R40" s="14">
        <v>1.4082494316336476</v>
      </c>
      <c r="S40" s="14">
        <v>83.76793534038154</v>
      </c>
      <c r="T40" s="14">
        <v>83.76793534038154</v>
      </c>
      <c r="U40" s="14">
        <v>132.72715189303761</v>
      </c>
      <c r="V40" s="14">
        <v>3.4847561494709067</v>
      </c>
      <c r="W40" s="55">
        <v>1.2517</v>
      </c>
      <c r="X40" s="14">
        <v>-9.387837384921022</v>
      </c>
      <c r="Y40" s="14">
        <v>427.41871055364703</v>
      </c>
      <c r="Z40" s="14">
        <v>592.8736917791803</v>
      </c>
      <c r="AA40" s="14">
        <v>678.2775425421427</v>
      </c>
      <c r="AB40" s="14">
        <v>3.9941</v>
      </c>
      <c r="AC40" s="14">
        <v>17.210546259315883</v>
      </c>
      <c r="AD40" t="s">
        <v>5</v>
      </c>
      <c r="AE40" s="14">
        <v>70.21650555244867</v>
      </c>
      <c r="AF40" s="8">
        <v>776.43</v>
      </c>
      <c r="AG40" s="14">
        <v>-0.2780875174175277</v>
      </c>
      <c r="AH40" s="14">
        <v>-4.789944378648584</v>
      </c>
      <c r="AI40" s="14">
        <v>1.6794672886608408</v>
      </c>
      <c r="AJ40" s="14">
        <v>40.3</v>
      </c>
    </row>
    <row r="41" spans="1:36" ht="12.75">
      <c r="A41" s="3">
        <v>1901</v>
      </c>
      <c r="B41" s="14">
        <v>18.392</v>
      </c>
      <c r="C41" s="14">
        <v>67.9</v>
      </c>
      <c r="D41" s="14">
        <v>197.5605637254902</v>
      </c>
      <c r="E41" s="14">
        <v>102.89741310160427</v>
      </c>
      <c r="F41" s="14">
        <v>1.919976001052742</v>
      </c>
      <c r="G41" s="14">
        <v>55.3</v>
      </c>
      <c r="H41" s="14">
        <v>125</v>
      </c>
      <c r="I41" s="14">
        <v>0.4103066147333767</v>
      </c>
      <c r="J41" s="14">
        <v>0.4103066147333767</v>
      </c>
      <c r="K41" s="8">
        <v>32.1</v>
      </c>
      <c r="L41" s="8">
        <v>12.5</v>
      </c>
      <c r="M41" s="24">
        <v>4.721301126385133</v>
      </c>
      <c r="N41" s="24">
        <v>8.92769230551395</v>
      </c>
      <c r="O41" s="24">
        <v>9.117280266354358</v>
      </c>
      <c r="P41" s="14">
        <v>307.04975215715075</v>
      </c>
      <c r="Q41" s="14">
        <v>279.51165779328073</v>
      </c>
      <c r="R41" s="14">
        <v>1.0985221674876846</v>
      </c>
      <c r="S41" s="14">
        <v>88.39136163443622</v>
      </c>
      <c r="T41" s="14">
        <v>88.39136163443622</v>
      </c>
      <c r="U41" s="14">
        <v>147.6003077239531</v>
      </c>
      <c r="V41" s="14">
        <v>3.7690872406835783</v>
      </c>
      <c r="W41" s="55">
        <v>1.0894</v>
      </c>
      <c r="X41" s="14">
        <v>-13.887554138440382</v>
      </c>
      <c r="Y41" s="14">
        <v>481.6412704240867</v>
      </c>
      <c r="Z41" s="14">
        <v>641.2704240866533</v>
      </c>
      <c r="AA41" s="14">
        <v>706.994675968423</v>
      </c>
      <c r="AB41" s="14">
        <v>3.295</v>
      </c>
      <c r="AC41" s="14">
        <v>24.08361011867104</v>
      </c>
      <c r="AD41" t="s">
        <v>5</v>
      </c>
      <c r="AE41" s="14">
        <v>82.34808151275932</v>
      </c>
      <c r="AF41" s="8">
        <v>806</v>
      </c>
      <c r="AG41" s="14">
        <v>3.470450600826263</v>
      </c>
      <c r="AH41" s="14">
        <v>6.720668845690907</v>
      </c>
      <c r="AI41" s="14">
        <v>1.6616890605856138</v>
      </c>
      <c r="AJ41" s="14">
        <v>85.4</v>
      </c>
    </row>
    <row r="42" spans="1:36" ht="12.75">
      <c r="A42" s="3">
        <v>1902</v>
      </c>
      <c r="B42" s="14">
        <v>18.782</v>
      </c>
      <c r="C42" s="14">
        <v>66</v>
      </c>
      <c r="D42" s="14">
        <v>178.6000731707317</v>
      </c>
      <c r="E42" s="14">
        <v>114.33132439024388</v>
      </c>
      <c r="F42" s="14">
        <v>1.5621272133708617</v>
      </c>
      <c r="G42" s="14">
        <v>65.1</v>
      </c>
      <c r="H42" s="14">
        <v>124.8</v>
      </c>
      <c r="I42" s="14">
        <v>0.5099969376119353</v>
      </c>
      <c r="J42" s="14">
        <v>0.5099969376119353</v>
      </c>
      <c r="K42" s="8">
        <v>35.1</v>
      </c>
      <c r="L42" s="8">
        <v>12.8</v>
      </c>
      <c r="M42" s="24">
        <v>5.532534921353645</v>
      </c>
      <c r="N42" s="24">
        <v>9.344486886699741</v>
      </c>
      <c r="O42" s="24">
        <v>9.341529684796207</v>
      </c>
      <c r="P42" s="14">
        <v>311.07628004179725</v>
      </c>
      <c r="Q42" s="14">
        <v>359.2476489028213</v>
      </c>
      <c r="R42" s="14">
        <v>0.8659104130308318</v>
      </c>
      <c r="S42" s="14">
        <v>81.760591246722</v>
      </c>
      <c r="T42" s="14">
        <v>81.760591246722</v>
      </c>
      <c r="U42" s="14">
        <v>162.65390872617294</v>
      </c>
      <c r="V42" s="14">
        <v>7.045954560147532</v>
      </c>
      <c r="W42" s="55">
        <v>0.9570000000000001</v>
      </c>
      <c r="X42" s="14">
        <v>-12.957897349661968</v>
      </c>
      <c r="Y42" s="14">
        <v>540.6478578892371</v>
      </c>
      <c r="Z42" s="14">
        <v>717.8683385579936</v>
      </c>
      <c r="AA42" s="14">
        <v>761.5464994775339</v>
      </c>
      <c r="AB42" s="14">
        <v>2.5862000000000003</v>
      </c>
      <c r="AC42" s="14">
        <v>21.557196019915082</v>
      </c>
      <c r="AD42" t="s">
        <v>5</v>
      </c>
      <c r="AE42" s="14">
        <v>92.5705329153605</v>
      </c>
      <c r="AF42" s="8">
        <v>816.1</v>
      </c>
      <c r="AG42" s="14">
        <v>2.97</v>
      </c>
      <c r="AH42" s="14">
        <v>2.97</v>
      </c>
      <c r="AI42" s="14">
        <v>1.7617900707408651</v>
      </c>
      <c r="AJ42" s="14">
        <v>52.2</v>
      </c>
    </row>
    <row r="43" spans="1:36" ht="12.75">
      <c r="A43" s="3">
        <v>1903</v>
      </c>
      <c r="B43" s="14">
        <v>19.18</v>
      </c>
      <c r="C43" s="14">
        <v>64</v>
      </c>
      <c r="D43" s="14">
        <v>179.4903580067731</v>
      </c>
      <c r="E43" s="14">
        <v>117.5819043299468</v>
      </c>
      <c r="F43" s="14">
        <v>1.5265134463471937</v>
      </c>
      <c r="G43" s="14">
        <v>66.9</v>
      </c>
      <c r="H43" s="14">
        <v>128.4</v>
      </c>
      <c r="I43" s="14">
        <v>0.5823925593839799</v>
      </c>
      <c r="J43" s="14">
        <v>0.5823925593839799</v>
      </c>
      <c r="K43" s="8">
        <v>34.8</v>
      </c>
      <c r="L43" s="8">
        <v>13.2</v>
      </c>
      <c r="M43" s="24">
        <v>7.551404321772731</v>
      </c>
      <c r="N43" s="24">
        <v>9.653214770968706</v>
      </c>
      <c r="O43" s="24">
        <v>10.204100650985636</v>
      </c>
      <c r="P43" s="14">
        <v>385.0312731898653</v>
      </c>
      <c r="Q43" s="14">
        <v>440.3689176295982</v>
      </c>
      <c r="R43" s="14">
        <v>0.8743379874819451</v>
      </c>
      <c r="S43" s="14">
        <v>80.7211294114031</v>
      </c>
      <c r="T43" s="14">
        <v>80.7211294114031</v>
      </c>
      <c r="U43" s="14">
        <v>184.8567263916647</v>
      </c>
      <c r="V43" s="14">
        <v>8.883853248205282</v>
      </c>
      <c r="W43" s="55">
        <v>0.9433</v>
      </c>
      <c r="X43" s="14">
        <v>-1.4419025797146796</v>
      </c>
      <c r="Y43" s="14">
        <v>544.153503657373</v>
      </c>
      <c r="Z43" s="14">
        <v>722.3576804834092</v>
      </c>
      <c r="AA43" s="14">
        <v>756.0691190501432</v>
      </c>
      <c r="AB43" s="14">
        <v>2.6649</v>
      </c>
      <c r="AC43" s="14">
        <v>6.805041446762328</v>
      </c>
      <c r="AD43" t="s">
        <v>5</v>
      </c>
      <c r="AE43" s="14">
        <v>91.55093819569596</v>
      </c>
      <c r="AF43" s="8">
        <v>842.8</v>
      </c>
      <c r="AG43" s="14">
        <v>2.3027321374305934</v>
      </c>
      <c r="AH43" s="14">
        <v>3.4</v>
      </c>
      <c r="AI43" s="14">
        <v>0.6625172514400424</v>
      </c>
      <c r="AJ43" s="14">
        <v>34.1</v>
      </c>
    </row>
    <row r="44" spans="1:36" ht="12.75">
      <c r="A44" s="3">
        <v>1904</v>
      </c>
      <c r="B44" s="14">
        <v>19.587</v>
      </c>
      <c r="C44" s="14">
        <v>55</v>
      </c>
      <c r="D44" s="14">
        <v>192.89306862506092</v>
      </c>
      <c r="E44" s="14">
        <v>127.35558345522509</v>
      </c>
      <c r="F44" s="14">
        <v>1.514602370714882</v>
      </c>
      <c r="G44" s="14">
        <v>70.4</v>
      </c>
      <c r="H44" s="14">
        <v>157</v>
      </c>
      <c r="I44" s="14">
        <v>0.7387094823709786</v>
      </c>
      <c r="J44" s="14">
        <v>0.7387094823709786</v>
      </c>
      <c r="K44" s="8">
        <v>34.4</v>
      </c>
      <c r="L44" s="8">
        <v>13.5</v>
      </c>
      <c r="M44" s="24">
        <v>11.887253527694371</v>
      </c>
      <c r="N44" s="24">
        <v>10.061716275362578</v>
      </c>
      <c r="O44" s="24">
        <v>11.24454690624499</v>
      </c>
      <c r="P44" s="14">
        <v>467.85101443423844</v>
      </c>
      <c r="Q44" s="14">
        <v>446.9566972847482</v>
      </c>
      <c r="R44" s="14">
        <v>1.0467479674796747</v>
      </c>
      <c r="S44" s="14">
        <v>86.49823034082195</v>
      </c>
      <c r="T44" s="14">
        <v>86.49823034082195</v>
      </c>
      <c r="U44" s="14">
        <v>176.00425065553222</v>
      </c>
      <c r="V44" s="14">
        <v>8.748137048304306</v>
      </c>
      <c r="W44" s="55">
        <v>0.9906999999999999</v>
      </c>
      <c r="X44" s="14">
        <v>4.9027398323176925</v>
      </c>
      <c r="Y44" s="14">
        <v>564.146563036237</v>
      </c>
      <c r="Z44" s="14">
        <v>754.7188856364188</v>
      </c>
      <c r="AA44" s="14">
        <v>790.4511961239529</v>
      </c>
      <c r="AB44" s="14">
        <v>2.2746999999999997</v>
      </c>
      <c r="AC44" s="14">
        <v>0.20122707204068835</v>
      </c>
      <c r="AD44" t="s">
        <v>5</v>
      </c>
      <c r="AE44" s="14">
        <v>93.98405168062986</v>
      </c>
      <c r="AF44" s="8">
        <v>846.9</v>
      </c>
      <c r="AG44" s="14">
        <v>3.07761553359412</v>
      </c>
      <c r="AH44" s="14">
        <v>1.48238089532849</v>
      </c>
      <c r="AI44" s="14">
        <v>1.9034365015659027</v>
      </c>
      <c r="AJ44" s="14">
        <v>46.2</v>
      </c>
    </row>
    <row r="45" spans="1:36" ht="12.75">
      <c r="A45" s="3">
        <v>1905</v>
      </c>
      <c r="B45" s="14">
        <v>20</v>
      </c>
      <c r="C45" s="14">
        <v>59.4</v>
      </c>
      <c r="D45" s="14">
        <v>221.42883795395588</v>
      </c>
      <c r="E45" s="14">
        <v>146.9807940175097</v>
      </c>
      <c r="F45" s="14">
        <v>1.5065154562138046</v>
      </c>
      <c r="G45" s="14">
        <v>80.1</v>
      </c>
      <c r="H45" s="14">
        <v>162.8</v>
      </c>
      <c r="I45" s="14">
        <v>0.8911873912533199</v>
      </c>
      <c r="J45" s="14">
        <v>0.8911873912533199</v>
      </c>
      <c r="K45" s="8">
        <v>34.8</v>
      </c>
      <c r="L45" s="8">
        <v>13.9</v>
      </c>
      <c r="M45" s="24">
        <v>19.38580208813277</v>
      </c>
      <c r="N45" s="24">
        <v>10.523804494586352</v>
      </c>
      <c r="O45" s="24">
        <v>11.53185715152597</v>
      </c>
      <c r="P45" s="14">
        <v>453.2704630637166</v>
      </c>
      <c r="Q45" s="14">
        <v>484.8265022367308</v>
      </c>
      <c r="R45" s="14">
        <v>0.9349127182044886</v>
      </c>
      <c r="S45" s="14">
        <v>91.85502993464186</v>
      </c>
      <c r="T45" s="14">
        <v>91.85502993464186</v>
      </c>
      <c r="U45" s="14">
        <v>171.25140677423923</v>
      </c>
      <c r="V45" s="14">
        <v>8.491698811114174</v>
      </c>
      <c r="W45" s="55">
        <v>0.8271</v>
      </c>
      <c r="X45" s="14">
        <v>-18.048615728112377</v>
      </c>
      <c r="Y45" s="14">
        <v>631.967114012816</v>
      </c>
      <c r="Z45" s="14">
        <v>866.4006770644421</v>
      </c>
      <c r="AA45" s="14">
        <v>928.0619030346996</v>
      </c>
      <c r="AB45" s="14">
        <v>2.0902000000000003</v>
      </c>
      <c r="AC45" s="14">
        <v>28.186002506488485</v>
      </c>
      <c r="AD45" t="s">
        <v>5</v>
      </c>
      <c r="AE45" s="14">
        <v>112.59823479627615</v>
      </c>
      <c r="AF45" s="8">
        <v>885.3</v>
      </c>
      <c r="AG45" s="14">
        <v>2.23238446640588</v>
      </c>
      <c r="AH45" s="14">
        <v>2.63</v>
      </c>
      <c r="AI45" s="14">
        <v>4.2429995197321935</v>
      </c>
      <c r="AJ45" s="14">
        <v>70.3</v>
      </c>
    </row>
    <row r="46" spans="1:36" ht="12.75">
      <c r="A46" s="3">
        <v>1906</v>
      </c>
      <c r="B46" s="14">
        <v>20.43</v>
      </c>
      <c r="C46" s="14">
        <v>70.5</v>
      </c>
      <c r="D46" s="14">
        <v>261.07063357546406</v>
      </c>
      <c r="E46" s="14">
        <v>163.00370581113802</v>
      </c>
      <c r="F46" s="14">
        <v>1.6016239157037935</v>
      </c>
      <c r="G46" s="14">
        <v>81.2</v>
      </c>
      <c r="H46" s="14">
        <v>148.6</v>
      </c>
      <c r="I46" s="14">
        <v>1.136847910575887</v>
      </c>
      <c r="J46" s="14">
        <v>1.136847910575887</v>
      </c>
      <c r="K46" s="8">
        <v>36.2</v>
      </c>
      <c r="L46" s="8">
        <v>14.7</v>
      </c>
      <c r="M46" s="24">
        <v>28.649580917824547</v>
      </c>
      <c r="N46" s="24">
        <v>11.43887770485218</v>
      </c>
      <c r="O46" s="24">
        <v>13.527369849009057</v>
      </c>
      <c r="P46" s="14">
        <v>477.8781038374718</v>
      </c>
      <c r="Q46" s="14">
        <v>487.2460496613996</v>
      </c>
      <c r="R46" s="14">
        <v>0.9807736854296966</v>
      </c>
      <c r="S46" s="14">
        <v>98.12381540681082</v>
      </c>
      <c r="T46" s="14">
        <v>98.12381540681082</v>
      </c>
      <c r="U46" s="14">
        <v>163.17423149657392</v>
      </c>
      <c r="V46" s="14">
        <v>9.00444055237062</v>
      </c>
      <c r="W46" s="55">
        <v>0.8859999999999999</v>
      </c>
      <c r="X46" s="14">
        <v>6.8791343907220135</v>
      </c>
      <c r="Y46" s="14">
        <v>679.4582392776524</v>
      </c>
      <c r="Z46" s="14">
        <v>870.880361173815</v>
      </c>
      <c r="AA46" s="14">
        <v>938.1489841986457</v>
      </c>
      <c r="AB46" s="14">
        <v>2.215</v>
      </c>
      <c r="AC46" s="14">
        <v>-1.8284146080805974</v>
      </c>
      <c r="AD46" t="s">
        <v>5</v>
      </c>
      <c r="AE46" s="14">
        <v>104.75169300225735</v>
      </c>
      <c r="AF46" s="8">
        <v>944.4</v>
      </c>
      <c r="AG46" s="14">
        <v>4.139255491576233</v>
      </c>
      <c r="AH46" s="14">
        <v>0.5308680188729662</v>
      </c>
      <c r="AI46" s="14">
        <v>0.7970034953293181</v>
      </c>
      <c r="AJ46" s="14">
        <v>73.7</v>
      </c>
    </row>
    <row r="47" spans="1:36" ht="12.75">
      <c r="A47" s="3">
        <v>1907</v>
      </c>
      <c r="B47" s="14">
        <v>20.86</v>
      </c>
      <c r="C47" s="14">
        <v>75.1</v>
      </c>
      <c r="D47" s="14">
        <v>266.01741362530413</v>
      </c>
      <c r="E47" s="14">
        <v>199.2874111922141</v>
      </c>
      <c r="F47" s="14">
        <v>1.3348430391758588</v>
      </c>
      <c r="G47" s="14">
        <v>93.1</v>
      </c>
      <c r="H47" s="14">
        <v>133.9</v>
      </c>
      <c r="I47" s="14">
        <v>1.5912174929185086</v>
      </c>
      <c r="J47" s="14">
        <v>1.5912174929185086</v>
      </c>
      <c r="K47" s="8">
        <v>42.1</v>
      </c>
      <c r="L47" s="8">
        <v>15.5</v>
      </c>
      <c r="M47" s="24">
        <v>33.891327392251426</v>
      </c>
      <c r="N47" s="24">
        <v>12.283813465225085</v>
      </c>
      <c r="O47" s="24">
        <v>14.928762330083902</v>
      </c>
      <c r="P47" s="14">
        <v>555.5319148936171</v>
      </c>
      <c r="Q47" s="14">
        <v>570.3191489361702</v>
      </c>
      <c r="R47" s="14">
        <v>0.974072001492259</v>
      </c>
      <c r="S47" s="14">
        <v>95.25320249548541</v>
      </c>
      <c r="T47" s="14">
        <v>95.25320249548541</v>
      </c>
      <c r="U47" s="14">
        <v>166.71840912816594</v>
      </c>
      <c r="V47" s="14">
        <v>12.426900761678365</v>
      </c>
      <c r="W47" s="55">
        <v>0.94</v>
      </c>
      <c r="X47" s="14">
        <v>5.916292465896869</v>
      </c>
      <c r="Y47" s="14">
        <v>648.2978723404256</v>
      </c>
      <c r="Z47" s="14">
        <v>940.7446808510639</v>
      </c>
      <c r="AA47" s="14">
        <v>1014.0425531914894</v>
      </c>
      <c r="AB47" s="14">
        <v>2.3405</v>
      </c>
      <c r="AC47" s="14">
        <v>-0.966641214202224</v>
      </c>
      <c r="AD47" t="s">
        <v>5</v>
      </c>
      <c r="AE47" s="14">
        <v>98.22340425531915</v>
      </c>
      <c r="AF47" s="8">
        <v>968.5</v>
      </c>
      <c r="AG47" s="14">
        <v>2.8836131732179053</v>
      </c>
      <c r="AH47" s="14">
        <v>-0.0351387862266046</v>
      </c>
      <c r="AI47" s="14">
        <v>-0.9324628942650737</v>
      </c>
      <c r="AJ47" s="14">
        <v>67.8</v>
      </c>
    </row>
    <row r="48" spans="1:36" ht="12.75">
      <c r="A48" s="3">
        <v>1908</v>
      </c>
      <c r="B48" s="14">
        <v>21.303</v>
      </c>
      <c r="C48" s="14">
        <v>65.7</v>
      </c>
      <c r="D48" s="14">
        <v>217.26347384665368</v>
      </c>
      <c r="E48" s="14">
        <v>174.6232033788174</v>
      </c>
      <c r="F48" s="14">
        <v>1.244184447672369</v>
      </c>
      <c r="G48" s="14">
        <v>84.3</v>
      </c>
      <c r="H48" s="14">
        <v>128.7</v>
      </c>
      <c r="I48" s="14">
        <v>1.4571164405492132</v>
      </c>
      <c r="J48" s="14">
        <v>1.4571164405492132</v>
      </c>
      <c r="K48" s="8">
        <v>36.5</v>
      </c>
      <c r="L48" s="8">
        <v>14.8</v>
      </c>
      <c r="M48" s="24">
        <v>38.55396136615557</v>
      </c>
      <c r="N48" s="24">
        <v>12.6</v>
      </c>
      <c r="O48" s="24">
        <v>16.7</v>
      </c>
      <c r="P48" s="14">
        <v>518.2030220058817</v>
      </c>
      <c r="Q48" s="14">
        <v>447.5205354426529</v>
      </c>
      <c r="R48" s="14">
        <v>1.1579424427826874</v>
      </c>
      <c r="S48" s="14">
        <v>100.29223294730876</v>
      </c>
      <c r="T48" s="14">
        <v>100.29223294730876</v>
      </c>
      <c r="U48" s="14">
        <v>249.65079973950444</v>
      </c>
      <c r="V48" s="14">
        <v>26.183172437052594</v>
      </c>
      <c r="W48" s="55">
        <v>0.9861</v>
      </c>
      <c r="X48" s="14">
        <v>4.787789407423387</v>
      </c>
      <c r="Y48" s="14">
        <v>586.1474495487273</v>
      </c>
      <c r="Z48" s="14">
        <v>859.6491228070176</v>
      </c>
      <c r="AA48" s="14">
        <v>947.9768786127167</v>
      </c>
      <c r="AB48" s="14">
        <v>2.3041</v>
      </c>
      <c r="AC48" s="14">
        <v>0.12534590588941796</v>
      </c>
      <c r="AD48" t="s">
        <v>5</v>
      </c>
      <c r="AE48" s="14">
        <v>96.39995943616266</v>
      </c>
      <c r="AF48" s="8">
        <v>926.48</v>
      </c>
      <c r="AG48" s="14">
        <v>0.9972345062699883</v>
      </c>
      <c r="AH48" s="14">
        <v>5.6122692038642885</v>
      </c>
      <c r="AI48" s="14">
        <v>5.548650923388343</v>
      </c>
      <c r="AJ48" s="14">
        <v>90.5</v>
      </c>
    </row>
    <row r="49" spans="1:36" ht="12.75">
      <c r="A49" s="3">
        <v>1909</v>
      </c>
      <c r="B49" s="14">
        <v>21.754</v>
      </c>
      <c r="C49" s="14">
        <v>79.6</v>
      </c>
      <c r="D49" s="14">
        <v>312.82871138211385</v>
      </c>
      <c r="E49" s="14">
        <v>182.4419235772358</v>
      </c>
      <c r="F49" s="14">
        <v>1.7146755814031938</v>
      </c>
      <c r="G49" s="14">
        <v>93.7</v>
      </c>
      <c r="H49" s="14">
        <v>162.8</v>
      </c>
      <c r="I49" s="14">
        <v>1.4764631172454017</v>
      </c>
      <c r="J49" s="14">
        <v>1.4764631172454017</v>
      </c>
      <c r="K49" s="8">
        <v>38.5</v>
      </c>
      <c r="L49" s="8">
        <v>18.4</v>
      </c>
      <c r="M49" s="24">
        <v>46.961005793795906</v>
      </c>
      <c r="N49" s="24">
        <v>13.6</v>
      </c>
      <c r="O49" s="24">
        <v>15.5</v>
      </c>
      <c r="P49" s="14">
        <v>589.9829254410928</v>
      </c>
      <c r="Q49" s="14">
        <v>512.122936824132</v>
      </c>
      <c r="R49" s="14">
        <v>1.152033785285619</v>
      </c>
      <c r="S49" s="14">
        <v>87.78725755385791</v>
      </c>
      <c r="T49" s="14">
        <v>87.78725755385791</v>
      </c>
      <c r="U49" s="14">
        <v>176.6142236622049</v>
      </c>
      <c r="V49" s="14">
        <v>14.19456027671342</v>
      </c>
      <c r="W49" s="55">
        <v>0.8785</v>
      </c>
      <c r="X49" s="14">
        <v>-11.554186171113157</v>
      </c>
      <c r="Y49" s="14">
        <v>768.0136596471259</v>
      </c>
      <c r="Z49" s="14">
        <v>1111.0984632896984</v>
      </c>
      <c r="AA49" s="14">
        <v>1264.541832669323</v>
      </c>
      <c r="AB49" s="14">
        <v>1.7121999999999997</v>
      </c>
      <c r="AC49" s="14">
        <v>18.666730029806832</v>
      </c>
      <c r="AD49" t="s">
        <v>5</v>
      </c>
      <c r="AE49" s="14">
        <v>108.11610700056916</v>
      </c>
      <c r="AF49" s="8">
        <v>990</v>
      </c>
      <c r="AG49" s="14">
        <v>2.067136101665783</v>
      </c>
      <c r="AH49" s="14">
        <v>1.1300444746067217</v>
      </c>
      <c r="AI49" s="14">
        <v>4.591386629161587</v>
      </c>
      <c r="AJ49" s="14">
        <v>84.1</v>
      </c>
    </row>
    <row r="50" spans="1:36" ht="12.75">
      <c r="A50" s="3">
        <v>1910</v>
      </c>
      <c r="B50" s="14">
        <v>22.216</v>
      </c>
      <c r="C50" s="14">
        <v>60.3</v>
      </c>
      <c r="D50" s="14">
        <v>309.748895711738</v>
      </c>
      <c r="E50" s="14">
        <v>235.3791952415694</v>
      </c>
      <c r="F50" s="14">
        <v>1.3159569833427422</v>
      </c>
      <c r="G50" s="14">
        <v>110.8</v>
      </c>
      <c r="H50" s="14">
        <v>195.7</v>
      </c>
      <c r="I50" s="14">
        <v>1.7332347183405592</v>
      </c>
      <c r="J50" s="14">
        <v>1.7332347183405592</v>
      </c>
      <c r="K50" s="8">
        <v>40.3</v>
      </c>
      <c r="L50" s="8">
        <v>19.4</v>
      </c>
      <c r="M50" s="24">
        <v>59.45891245040351</v>
      </c>
      <c r="N50" s="24">
        <v>16.3</v>
      </c>
      <c r="O50" s="24">
        <v>18</v>
      </c>
      <c r="P50" s="14">
        <v>718.980627306273</v>
      </c>
      <c r="Q50" s="14">
        <v>605.1660516605166</v>
      </c>
      <c r="R50" s="14">
        <v>1.1880716463414633</v>
      </c>
      <c r="S50" s="14">
        <v>90.99033701163948</v>
      </c>
      <c r="T50" s="14">
        <v>90.99033701163948</v>
      </c>
      <c r="U50" s="14">
        <v>201.64720799562505</v>
      </c>
      <c r="V50" s="14">
        <v>15.843891836073546</v>
      </c>
      <c r="W50" s="55">
        <v>0.8672</v>
      </c>
      <c r="X50" s="14">
        <v>-1.2946276941770112</v>
      </c>
      <c r="Y50" s="14">
        <v>840.1752767527676</v>
      </c>
      <c r="Z50" s="14">
        <v>1290.590405904059</v>
      </c>
      <c r="AA50" s="14">
        <v>1449.377306273063</v>
      </c>
      <c r="AB50" s="14">
        <v>1.3933999999999997</v>
      </c>
      <c r="AC50" s="14">
        <v>6.369812418590137</v>
      </c>
      <c r="AD50" t="s">
        <v>5</v>
      </c>
      <c r="AE50" s="14">
        <v>109.85931734317343</v>
      </c>
      <c r="AF50" s="8">
        <v>1000.3</v>
      </c>
      <c r="AG50" s="14">
        <v>1.082687653974141</v>
      </c>
      <c r="AH50" s="14">
        <v>-1.2163123421116633</v>
      </c>
      <c r="AI50" s="14">
        <v>-0.8039544449810476</v>
      </c>
      <c r="AJ50" s="14">
        <v>86.8</v>
      </c>
    </row>
    <row r="51" spans="1:36" ht="12.75">
      <c r="A51" s="3">
        <v>1911</v>
      </c>
      <c r="B51" s="14">
        <v>22.687</v>
      </c>
      <c r="C51" s="14">
        <v>63.5</v>
      </c>
      <c r="D51" s="14">
        <v>328.2438656843644</v>
      </c>
      <c r="E51" s="14">
        <v>259.51381636629327</v>
      </c>
      <c r="F51" s="14">
        <v>1.2648415806157365</v>
      </c>
      <c r="G51" s="14">
        <v>120.3</v>
      </c>
      <c r="H51" s="14">
        <v>193.3</v>
      </c>
      <c r="I51" s="14">
        <v>2.2222927696041306</v>
      </c>
      <c r="J51" s="14">
        <v>2.2222927696041306</v>
      </c>
      <c r="K51" s="8">
        <v>37.3</v>
      </c>
      <c r="L51" s="8">
        <v>20.7</v>
      </c>
      <c r="M51" s="24">
        <v>61.07905962209739</v>
      </c>
      <c r="N51" s="24">
        <v>17.9</v>
      </c>
      <c r="O51" s="24">
        <v>19.4</v>
      </c>
      <c r="P51" s="14">
        <v>728.0589365791159</v>
      </c>
      <c r="Q51" s="14">
        <v>601.644245142003</v>
      </c>
      <c r="R51" s="14">
        <v>1.210115350488021</v>
      </c>
      <c r="S51" s="14">
        <v>96.78943227557103</v>
      </c>
      <c r="T51" s="14">
        <v>96.78943227557103</v>
      </c>
      <c r="U51" s="14">
        <v>195.95187214206587</v>
      </c>
      <c r="V51" s="14">
        <v>19.151645033467105</v>
      </c>
      <c r="W51" s="55">
        <v>0.9366</v>
      </c>
      <c r="X51" s="14">
        <v>7.698666606405966</v>
      </c>
      <c r="Y51" s="14">
        <v>804.1853512705532</v>
      </c>
      <c r="Z51" s="14">
        <v>1351.270553064275</v>
      </c>
      <c r="AA51" s="14">
        <v>1561.3922699124494</v>
      </c>
      <c r="AB51" s="14">
        <v>1.3963999999999999</v>
      </c>
      <c r="AC51" s="14">
        <v>-2.5380963860221373</v>
      </c>
      <c r="AD51" t="s">
        <v>5</v>
      </c>
      <c r="AE51" s="14">
        <v>103.93978219090326</v>
      </c>
      <c r="AF51" s="8">
        <v>1040.5</v>
      </c>
      <c r="AG51" s="14">
        <v>2.637380122764432</v>
      </c>
      <c r="AH51" s="14">
        <v>1.8504710883252447</v>
      </c>
      <c r="AI51" s="14">
        <v>3.5165000000000113</v>
      </c>
      <c r="AJ51" s="14">
        <v>133.6</v>
      </c>
    </row>
    <row r="52" spans="1:36" ht="12.75">
      <c r="A52" s="3">
        <v>1912</v>
      </c>
      <c r="B52" s="14">
        <v>23.168</v>
      </c>
      <c r="C52" s="14">
        <v>68.3</v>
      </c>
      <c r="D52" s="14">
        <v>366.8886845093269</v>
      </c>
      <c r="E52" s="14">
        <v>311.72220600162206</v>
      </c>
      <c r="F52" s="14">
        <v>1.1769732070592935</v>
      </c>
      <c r="G52" s="14">
        <v>139.3</v>
      </c>
      <c r="H52" s="14">
        <v>193.8</v>
      </c>
      <c r="I52" s="14">
        <v>2.693602298102382</v>
      </c>
      <c r="J52" s="14">
        <v>2.693602298102382</v>
      </c>
      <c r="K52" s="8">
        <v>41.4</v>
      </c>
      <c r="L52" s="8">
        <v>22.9</v>
      </c>
      <c r="M52" s="24">
        <v>82.25953528300026</v>
      </c>
      <c r="N52" s="24">
        <v>19.5</v>
      </c>
      <c r="O52" s="24">
        <v>24.2</v>
      </c>
      <c r="P52" s="14">
        <v>756.8085922516303</v>
      </c>
      <c r="Q52" s="14">
        <v>590.1419255849636</v>
      </c>
      <c r="R52" s="14">
        <v>1.2824179395515114</v>
      </c>
      <c r="S52" s="14">
        <v>104.86550168748332</v>
      </c>
      <c r="T52" s="14">
        <v>104.86550168748332</v>
      </c>
      <c r="U52" s="14">
        <v>174.5761117862215</v>
      </c>
      <c r="V52" s="14">
        <v>15.665716176792824</v>
      </c>
      <c r="W52" s="55">
        <v>1.0428</v>
      </c>
      <c r="X52" s="14">
        <v>10.740838530990523</v>
      </c>
      <c r="Y52" s="14">
        <v>778.6728039892597</v>
      </c>
      <c r="Z52" s="14">
        <v>1239.9309551208287</v>
      </c>
      <c r="AA52" s="14">
        <v>1450.9014192558498</v>
      </c>
      <c r="AB52" s="14">
        <v>1.2543000000000002</v>
      </c>
      <c r="AC52" s="14">
        <v>-5.225374753216672</v>
      </c>
      <c r="AD52" t="s">
        <v>5</v>
      </c>
      <c r="AE52" s="14">
        <v>94.47640966628309</v>
      </c>
      <c r="AF52" s="8">
        <v>1086.6</v>
      </c>
      <c r="AG52" s="14">
        <v>0.8468897587996738</v>
      </c>
      <c r="AH52" s="14">
        <v>-1.5525067864585962</v>
      </c>
      <c r="AI52" s="14">
        <v>1.4000231279888364</v>
      </c>
      <c r="AJ52" s="14">
        <v>177.9</v>
      </c>
    </row>
    <row r="53" spans="1:36" ht="12.75">
      <c r="A53" s="3">
        <v>1913</v>
      </c>
      <c r="B53" s="14">
        <v>23.66</v>
      </c>
      <c r="C53" s="14">
        <v>73.4</v>
      </c>
      <c r="D53" s="14">
        <v>320.21951895043736</v>
      </c>
      <c r="E53" s="14">
        <v>328.61079628279884</v>
      </c>
      <c r="F53" s="14">
        <v>0.9744643894014363</v>
      </c>
      <c r="G53" s="14">
        <v>135.5</v>
      </c>
      <c r="H53" s="14">
        <v>145.1</v>
      </c>
      <c r="I53" s="14">
        <v>2.8577066771583817</v>
      </c>
      <c r="J53" s="14">
        <v>2.8577066771583817</v>
      </c>
      <c r="K53" s="8">
        <v>40.5</v>
      </c>
      <c r="L53" s="8">
        <v>22.9</v>
      </c>
      <c r="M53" s="24">
        <v>100</v>
      </c>
      <c r="N53" s="24">
        <v>21</v>
      </c>
      <c r="O53" s="24">
        <v>25.8</v>
      </c>
      <c r="P53" s="14">
        <v>762.9</v>
      </c>
      <c r="Q53" s="14">
        <v>654.4</v>
      </c>
      <c r="R53" s="14">
        <v>1.1658007334963325</v>
      </c>
      <c r="S53" s="14">
        <v>100</v>
      </c>
      <c r="T53" s="14">
        <v>100</v>
      </c>
      <c r="U53" s="14">
        <v>219.25584121206208</v>
      </c>
      <c r="V53" s="14">
        <v>22.065747344694614</v>
      </c>
      <c r="W53" s="55">
        <v>1</v>
      </c>
      <c r="X53" s="14">
        <v>-4.190940307720957</v>
      </c>
      <c r="Y53" s="14">
        <v>682.8</v>
      </c>
      <c r="Z53" s="14">
        <v>1157.8</v>
      </c>
      <c r="AA53" s="14">
        <v>1410.8</v>
      </c>
      <c r="AB53" s="14">
        <v>1.7497999999999996</v>
      </c>
      <c r="AC53" s="14">
        <v>9.982468908902554</v>
      </c>
      <c r="AD53" t="s">
        <v>5</v>
      </c>
      <c r="AE53" s="14">
        <v>100</v>
      </c>
      <c r="AF53" s="8">
        <v>1123.8</v>
      </c>
      <c r="AG53" s="14">
        <v>3.731602573042429</v>
      </c>
      <c r="AH53" s="14">
        <v>3.364966414649799</v>
      </c>
      <c r="AI53" s="14">
        <v>1.5077415539805017</v>
      </c>
      <c r="AJ53" s="14">
        <v>190.3</v>
      </c>
    </row>
    <row r="54" spans="1:36" ht="12.75">
      <c r="A54" s="3">
        <v>1914</v>
      </c>
      <c r="B54" s="14">
        <v>24.161</v>
      </c>
      <c r="C54" s="14">
        <v>65.3</v>
      </c>
      <c r="D54" s="14">
        <v>229.0142424242424</v>
      </c>
      <c r="E54" s="14">
        <v>170.25848484848484</v>
      </c>
      <c r="F54" s="14">
        <v>1.3450973831233437</v>
      </c>
      <c r="G54" s="14">
        <v>73.8</v>
      </c>
      <c r="H54" s="14">
        <v>122.5</v>
      </c>
      <c r="I54" s="14">
        <v>1.1578804122315542</v>
      </c>
      <c r="J54" s="14">
        <v>1.1351484171503796</v>
      </c>
      <c r="K54" s="8">
        <v>43.2</v>
      </c>
      <c r="L54" s="8">
        <v>20.7</v>
      </c>
      <c r="M54" s="24">
        <v>38.74919406834301</v>
      </c>
      <c r="N54" s="24">
        <v>22.2</v>
      </c>
      <c r="O54" s="24">
        <v>25</v>
      </c>
      <c r="P54" s="14">
        <v>883.8040345821325</v>
      </c>
      <c r="Q54" s="14">
        <v>487.95389048991353</v>
      </c>
      <c r="R54" s="14">
        <v>1.8112449799196788</v>
      </c>
      <c r="S54" s="14">
        <v>80.08194725530647</v>
      </c>
      <c r="T54" s="14">
        <v>91.36349005065279</v>
      </c>
      <c r="U54" s="14">
        <v>343.3410916616275</v>
      </c>
      <c r="V54" s="14">
        <v>20.348969116384016</v>
      </c>
      <c r="W54" s="55">
        <v>0.8675</v>
      </c>
      <c r="X54" s="14">
        <v>-14.213976716112272</v>
      </c>
      <c r="Y54" s="14">
        <v>770.028818443804</v>
      </c>
      <c r="Z54" s="14">
        <v>1218.4438040345822</v>
      </c>
      <c r="AA54" s="14">
        <v>1519.308357348703</v>
      </c>
      <c r="AB54" s="14">
        <v>3.2948</v>
      </c>
      <c r="AC54" s="14">
        <v>23.742073763879578</v>
      </c>
      <c r="AD54" t="s">
        <v>5</v>
      </c>
      <c r="AE54" s="14">
        <v>110.34005763688761</v>
      </c>
      <c r="AF54" s="8">
        <v>1040.9</v>
      </c>
      <c r="AG54" s="14">
        <v>-4.858653865707041</v>
      </c>
      <c r="AH54" s="14">
        <v>-5.965613812806803</v>
      </c>
      <c r="AI54" s="14">
        <v>2.312804765990384</v>
      </c>
      <c r="AJ54" s="14">
        <v>79.3</v>
      </c>
    </row>
    <row r="55" spans="1:36" ht="12.75">
      <c r="A55" s="3">
        <v>1915</v>
      </c>
      <c r="B55" s="14">
        <v>24.674</v>
      </c>
      <c r="C55" s="14">
        <v>86.9</v>
      </c>
      <c r="D55" s="14">
        <v>260.5745</v>
      </c>
      <c r="E55" s="14">
        <v>145.749</v>
      </c>
      <c r="F55" s="14">
        <v>1.7878304482363516</v>
      </c>
      <c r="G55" s="14">
        <v>56.4</v>
      </c>
      <c r="H55" s="14">
        <v>93.4</v>
      </c>
      <c r="I55" s="14">
        <v>0.33748966279418036</v>
      </c>
      <c r="J55" s="14">
        <v>0.602027219976806</v>
      </c>
      <c r="K55" s="8">
        <v>42.8</v>
      </c>
      <c r="L55" s="8">
        <v>23.4</v>
      </c>
      <c r="M55" s="24">
        <v>31.14119922630561</v>
      </c>
      <c r="N55" s="24">
        <v>24.4</v>
      </c>
      <c r="O55" s="24">
        <v>19.5</v>
      </c>
      <c r="P55" s="14">
        <v>701.1201629327902</v>
      </c>
      <c r="Q55" s="14">
        <v>411.7107942973524</v>
      </c>
      <c r="R55" s="14">
        <v>1.7029433588919118</v>
      </c>
      <c r="S55" s="14">
        <v>70.76279455987384</v>
      </c>
      <c r="T55" s="14">
        <v>76.05384511615783</v>
      </c>
      <c r="U55" s="14">
        <v>295.5009028128232</v>
      </c>
      <c r="V55" s="14">
        <v>19.33713151874885</v>
      </c>
      <c r="W55" s="55">
        <v>0.982</v>
      </c>
      <c r="X55" s="14">
        <v>12.397579653345154</v>
      </c>
      <c r="Y55" s="14">
        <v>748.4725050916497</v>
      </c>
      <c r="Z55" s="14">
        <v>1196.5376782077394</v>
      </c>
      <c r="AA55" s="14">
        <v>1474.5417515274949</v>
      </c>
      <c r="AB55" s="14">
        <v>2.3748999999999993</v>
      </c>
      <c r="AC55" s="14">
        <v>-5.58407443640907</v>
      </c>
      <c r="AD55" t="s">
        <v>5</v>
      </c>
      <c r="AE55" s="14">
        <v>97.0264765784114</v>
      </c>
      <c r="AF55" s="8">
        <v>1059.5</v>
      </c>
      <c r="AG55" s="14">
        <v>-16.30421217152187</v>
      </c>
      <c r="AH55" s="14">
        <v>-22.024652826136347</v>
      </c>
      <c r="AI55" s="14">
        <v>1.5977966978788727</v>
      </c>
      <c r="AJ55" s="14">
        <v>30.3</v>
      </c>
    </row>
    <row r="56" spans="1:36" ht="12.75">
      <c r="A56" s="3">
        <v>1916</v>
      </c>
      <c r="B56" s="14">
        <v>25.197</v>
      </c>
      <c r="C56" s="14">
        <v>76.8</v>
      </c>
      <c r="D56" s="14">
        <v>270.687619047619</v>
      </c>
      <c r="E56" s="14">
        <v>193.03785714285715</v>
      </c>
      <c r="F56" s="14">
        <v>1.4022514705356337</v>
      </c>
      <c r="G56" s="14">
        <v>61.5</v>
      </c>
      <c r="H56" s="14">
        <v>90.4</v>
      </c>
      <c r="I56" s="14">
        <v>0.37511951369670815</v>
      </c>
      <c r="J56" s="14">
        <v>0.6948679729120713</v>
      </c>
      <c r="K56" s="8">
        <v>44.6</v>
      </c>
      <c r="L56" s="8">
        <v>26.2</v>
      </c>
      <c r="M56" s="24">
        <v>36.49258542875564</v>
      </c>
      <c r="N56" s="24">
        <v>26.8</v>
      </c>
      <c r="O56" s="24">
        <v>22.8</v>
      </c>
      <c r="P56" s="14">
        <v>578.4330244313395</v>
      </c>
      <c r="Q56" s="14">
        <v>402.61162594776744</v>
      </c>
      <c r="R56" s="14">
        <v>1.436702238962126</v>
      </c>
      <c r="S56" s="14">
        <v>70.79574957948547</v>
      </c>
      <c r="T56" s="14">
        <v>67.87362454163045</v>
      </c>
      <c r="U56" s="14">
        <v>284.6823961551182</v>
      </c>
      <c r="V56" s="14">
        <v>12.065771819792758</v>
      </c>
      <c r="W56" s="55">
        <v>1.187</v>
      </c>
      <c r="X56" s="14">
        <v>18.959308625520222</v>
      </c>
      <c r="Y56" s="14">
        <v>738.8374052232518</v>
      </c>
      <c r="Z56" s="14">
        <v>1223.251895534962</v>
      </c>
      <c r="AA56" s="14">
        <v>1518.1128896377422</v>
      </c>
      <c r="AB56" s="14">
        <v>2.0126999999999997</v>
      </c>
      <c r="AC56" s="14">
        <v>-10.5487790624058</v>
      </c>
      <c r="AD56" t="s">
        <v>5</v>
      </c>
      <c r="AE56" s="14">
        <v>84.67565290648695</v>
      </c>
      <c r="AF56" s="8">
        <v>1141.3</v>
      </c>
      <c r="AG56" s="14">
        <v>-14.864313852262306</v>
      </c>
      <c r="AH56" s="14">
        <v>-21.285318783777956</v>
      </c>
      <c r="AI56" s="14">
        <v>-7.486192931309022</v>
      </c>
      <c r="AJ56" s="14">
        <v>31.2</v>
      </c>
    </row>
    <row r="57" spans="1:36" ht="12.75">
      <c r="A57" s="3">
        <v>1917</v>
      </c>
      <c r="B57" s="14">
        <v>25.732</v>
      </c>
      <c r="C57" s="14">
        <v>81.7</v>
      </c>
      <c r="D57" s="14">
        <v>305.68589743589746</v>
      </c>
      <c r="E57" s="14">
        <v>214.8046153846154</v>
      </c>
      <c r="F57" s="14">
        <v>1.4230881254043626</v>
      </c>
      <c r="G57" s="14">
        <v>49</v>
      </c>
      <c r="H57" s="14">
        <v>68.9</v>
      </c>
      <c r="I57" s="14">
        <v>0.48719306963744435</v>
      </c>
      <c r="J57" s="14">
        <v>0.5438768905619142</v>
      </c>
      <c r="K57" s="8">
        <v>46.2</v>
      </c>
      <c r="L57" s="8">
        <v>28.5</v>
      </c>
      <c r="M57" s="24">
        <v>21.190629701267998</v>
      </c>
      <c r="N57" s="24">
        <v>30.8</v>
      </c>
      <c r="O57" s="24">
        <v>25.2</v>
      </c>
      <c r="P57" s="14">
        <v>619.9907163855795</v>
      </c>
      <c r="Q57" s="14">
        <v>415.7511991335293</v>
      </c>
      <c r="R57" s="14">
        <v>1.491254186825456</v>
      </c>
      <c r="S57" s="14">
        <v>64.36053195052682</v>
      </c>
      <c r="T57" s="14">
        <v>65.24772833998784</v>
      </c>
      <c r="U57" s="14">
        <v>247.08369157212655</v>
      </c>
      <c r="V57" s="14">
        <v>14.989837705500866</v>
      </c>
      <c r="W57" s="55">
        <v>1.2926</v>
      </c>
      <c r="X57" s="14">
        <v>8.522657821912697</v>
      </c>
      <c r="Y57" s="14">
        <v>775.1818041157358</v>
      </c>
      <c r="Z57" s="14">
        <v>1324.4623239981433</v>
      </c>
      <c r="AA57" s="14">
        <v>1599.8762184743928</v>
      </c>
      <c r="AB57" s="14">
        <v>1.6811999999999996</v>
      </c>
      <c r="AC57" s="14">
        <v>-2.0188293186120476</v>
      </c>
      <c r="AD57" t="s">
        <v>5</v>
      </c>
      <c r="AE57" s="14">
        <v>72.71390994894011</v>
      </c>
      <c r="AF57" s="8">
        <v>1108.6</v>
      </c>
      <c r="AG57" s="14">
        <v>-6.67153785138844</v>
      </c>
      <c r="AH57" s="14">
        <v>-13.426976531267972</v>
      </c>
      <c r="AI57" s="14">
        <v>-11.9444288216226</v>
      </c>
      <c r="AJ57" s="14">
        <v>30.3</v>
      </c>
    </row>
    <row r="58" spans="1:36" ht="12.75">
      <c r="A58" s="3">
        <v>1918</v>
      </c>
      <c r="B58" s="14">
        <v>26.277</v>
      </c>
      <c r="C58" s="14">
        <v>68</v>
      </c>
      <c r="D58" s="14">
        <v>291.56410256410254</v>
      </c>
      <c r="E58" s="14">
        <v>253.69333333333333</v>
      </c>
      <c r="F58" s="14">
        <v>1.1492777470072892</v>
      </c>
      <c r="G58" s="14">
        <v>49.3</v>
      </c>
      <c r="H58" s="14">
        <v>67.2</v>
      </c>
      <c r="I58" s="14">
        <v>0.42496931618118894</v>
      </c>
      <c r="J58" s="14">
        <v>0.37351779169074184</v>
      </c>
      <c r="K58" s="8">
        <v>47.6</v>
      </c>
      <c r="L58" s="8">
        <v>28.2</v>
      </c>
      <c r="M58" s="24">
        <v>11.111111111111112</v>
      </c>
      <c r="N58" s="24">
        <v>34.3</v>
      </c>
      <c r="O58" s="24">
        <v>25.9</v>
      </c>
      <c r="P58" s="14">
        <v>619.6498749553413</v>
      </c>
      <c r="Q58" s="14">
        <v>442.15791354055017</v>
      </c>
      <c r="R58" s="14">
        <v>1.4014221073044606</v>
      </c>
      <c r="S58" s="14">
        <v>63.938718265991845</v>
      </c>
      <c r="T58" s="14">
        <v>64.46006228216083</v>
      </c>
      <c r="U58" s="14">
        <v>251.16260663090318</v>
      </c>
      <c r="V58" s="14">
        <v>22.027498487694817</v>
      </c>
      <c r="W58" s="55">
        <v>1.3995</v>
      </c>
      <c r="X58" s="14">
        <v>7.945933612671313</v>
      </c>
      <c r="Y58" s="14">
        <v>848.1600571632727</v>
      </c>
      <c r="Z58" s="14">
        <v>1604.8588781707754</v>
      </c>
      <c r="AA58" s="14">
        <v>1962.1293319042516</v>
      </c>
      <c r="AB58" s="14">
        <v>1.7373000000000003</v>
      </c>
      <c r="AC58" s="14">
        <v>-1.997362355051746</v>
      </c>
      <c r="AD58" t="s">
        <v>5</v>
      </c>
      <c r="AE58" s="14">
        <v>65.837799214005</v>
      </c>
      <c r="AF58" s="8">
        <v>1135.1</v>
      </c>
      <c r="AG58" s="14">
        <v>-13.74666939378964</v>
      </c>
      <c r="AH58" s="14">
        <v>-2.144478238366948</v>
      </c>
      <c r="AI58" s="14">
        <v>-13.299437972733097</v>
      </c>
      <c r="AJ58" s="14">
        <v>19.8</v>
      </c>
    </row>
    <row r="59" spans="1:36" ht="12.75">
      <c r="A59" s="3">
        <v>1919</v>
      </c>
      <c r="B59" s="14">
        <v>26.835</v>
      </c>
      <c r="C59" s="14">
        <v>91.6</v>
      </c>
      <c r="D59" s="14">
        <v>588.697027027027</v>
      </c>
      <c r="E59" s="14">
        <v>360.6105405405405</v>
      </c>
      <c r="F59" s="14">
        <v>1.6325008862597143</v>
      </c>
      <c r="G59" s="14">
        <v>71.9</v>
      </c>
      <c r="H59" s="14">
        <v>103.5</v>
      </c>
      <c r="I59" s="14">
        <v>0.7949498502396274</v>
      </c>
      <c r="J59" s="14">
        <v>0.9977711285830165</v>
      </c>
      <c r="K59" s="8">
        <v>47</v>
      </c>
      <c r="L59" s="8">
        <v>31.5</v>
      </c>
      <c r="M59" s="24">
        <v>42.639157532774554</v>
      </c>
      <c r="N59" s="24">
        <v>33.9</v>
      </c>
      <c r="O59" s="24">
        <v>28.8</v>
      </c>
      <c r="P59" s="14">
        <v>611.9285338938517</v>
      </c>
      <c r="Q59" s="14">
        <v>410.995796111403</v>
      </c>
      <c r="R59" s="14">
        <v>1.4888924404666772</v>
      </c>
      <c r="S59" s="14">
        <v>94.64105871738876</v>
      </c>
      <c r="T59" s="14">
        <v>82.93205660635043</v>
      </c>
      <c r="U59" s="14">
        <v>114.67698476571485</v>
      </c>
      <c r="V59" s="14">
        <v>8.18985273408668</v>
      </c>
      <c r="W59" s="55">
        <v>1.5224000000000002</v>
      </c>
      <c r="X59" s="14">
        <v>8.417300702643171</v>
      </c>
      <c r="Y59" s="14">
        <v>774.4351024697844</v>
      </c>
      <c r="Z59" s="14">
        <v>1560.0367840252231</v>
      </c>
      <c r="AA59" s="14">
        <v>2028.376248029427</v>
      </c>
      <c r="AB59" s="14">
        <v>2.2077</v>
      </c>
      <c r="AC59" s="14">
        <v>-2.808459939257102</v>
      </c>
      <c r="AD59" t="s">
        <v>5</v>
      </c>
      <c r="AE59" s="14">
        <v>65.37703625853914</v>
      </c>
      <c r="AF59" s="8">
        <v>1091.1</v>
      </c>
      <c r="AG59" s="14">
        <v>1.7014743431179946</v>
      </c>
      <c r="AH59" s="14">
        <v>-11.83144645615538</v>
      </c>
      <c r="AI59" s="14">
        <v>-7.396901892921337</v>
      </c>
      <c r="AJ59" s="14">
        <v>36.1</v>
      </c>
    </row>
    <row r="60" spans="1:36" ht="12.75">
      <c r="A60" s="3">
        <v>1920</v>
      </c>
      <c r="B60" s="14">
        <v>27.404</v>
      </c>
      <c r="C60" s="14">
        <v>83</v>
      </c>
      <c r="D60" s="14">
        <v>389.42466666666667</v>
      </c>
      <c r="E60" s="14">
        <v>464.5851111111111</v>
      </c>
      <c r="F60" s="14">
        <v>0.8382202902183215</v>
      </c>
      <c r="G60" s="14">
        <v>94</v>
      </c>
      <c r="H60" s="14">
        <v>76.6</v>
      </c>
      <c r="I60" s="14">
        <v>1.2710249639287776</v>
      </c>
      <c r="J60" s="14">
        <v>1.1711732206167633</v>
      </c>
      <c r="K60" s="8">
        <v>53.3</v>
      </c>
      <c r="L60" s="8">
        <v>33.7</v>
      </c>
      <c r="M60" s="24">
        <v>37.180313776058455</v>
      </c>
      <c r="N60" s="24">
        <v>36</v>
      </c>
      <c r="O60" s="24">
        <v>33.1</v>
      </c>
      <c r="P60" s="14">
        <v>676.9120406136188</v>
      </c>
      <c r="Q60" s="14">
        <v>508.93941066107493</v>
      </c>
      <c r="R60" s="14">
        <v>1.3300444540821859</v>
      </c>
      <c r="S60" s="14">
        <v>81.05610772818812</v>
      </c>
      <c r="T60" s="14">
        <v>74.62280985114565</v>
      </c>
      <c r="U60" s="14">
        <v>141.33670697113863</v>
      </c>
      <c r="V60" s="14">
        <v>9.431920596812791</v>
      </c>
      <c r="W60" s="55">
        <v>1.8122</v>
      </c>
      <c r="X60" s="14">
        <v>17.425353980602036</v>
      </c>
      <c r="Y60" s="14">
        <v>556.781812162013</v>
      </c>
      <c r="Z60" s="14">
        <v>1297.3181768016775</v>
      </c>
      <c r="AA60" s="14">
        <v>1781.2603465401169</v>
      </c>
      <c r="AB60" s="14">
        <v>4.142200000000001</v>
      </c>
      <c r="AC60" s="14">
        <v>-9.96112306222966</v>
      </c>
      <c r="AD60" t="s">
        <v>5</v>
      </c>
      <c r="AE60" s="14">
        <v>59.5850347643748</v>
      </c>
      <c r="AF60" s="8">
        <v>1102.4</v>
      </c>
      <c r="AG60" s="14">
        <v>4.9032029841557385</v>
      </c>
      <c r="AH60" s="14">
        <v>27.73435513142097</v>
      </c>
      <c r="AI60" s="14">
        <v>4.85809648648674</v>
      </c>
      <c r="AJ60" s="14">
        <v>69</v>
      </c>
    </row>
    <row r="61" spans="1:36" ht="12.75">
      <c r="A61" s="3">
        <v>1921</v>
      </c>
      <c r="B61" s="14">
        <v>27.969</v>
      </c>
      <c r="C61" s="14">
        <v>82.3</v>
      </c>
      <c r="D61" s="14">
        <v>227.96293333333332</v>
      </c>
      <c r="E61" s="14">
        <v>225.31186666666665</v>
      </c>
      <c r="F61" s="14">
        <v>1.0117662096803306</v>
      </c>
      <c r="G61" s="14">
        <v>63.8</v>
      </c>
      <c r="H61" s="14">
        <v>63.2</v>
      </c>
      <c r="I61" s="14">
        <v>1.607556630518743</v>
      </c>
      <c r="J61" s="14">
        <v>1.2992043917734588</v>
      </c>
      <c r="K61" s="8">
        <v>55.5</v>
      </c>
      <c r="L61" s="8">
        <v>33</v>
      </c>
      <c r="M61" s="24">
        <v>33.720180528691166</v>
      </c>
      <c r="N61" s="24">
        <v>34.7</v>
      </c>
      <c r="O61" s="24">
        <v>32.3</v>
      </c>
      <c r="P61" s="14">
        <v>774.8892363825905</v>
      </c>
      <c r="Q61" s="14">
        <v>580.5316653635653</v>
      </c>
      <c r="R61" s="14">
        <v>1.3347923681257015</v>
      </c>
      <c r="S61" s="14">
        <v>54.75581917699468</v>
      </c>
      <c r="T61" s="14">
        <v>55.33948610591472</v>
      </c>
      <c r="U61" s="14">
        <v>285.7482093580126</v>
      </c>
      <c r="V61" s="14">
        <v>14.747877797971332</v>
      </c>
      <c r="W61" s="55">
        <v>1.5348</v>
      </c>
      <c r="X61" s="14">
        <v>-16.6141497415163</v>
      </c>
      <c r="Y61" s="14">
        <v>789.6794370602033</v>
      </c>
      <c r="Z61" s="14">
        <v>2157.9358874120408</v>
      </c>
      <c r="AA61" s="14">
        <v>2793.1978107896794</v>
      </c>
      <c r="AB61" s="14">
        <v>2.6923000000000004</v>
      </c>
      <c r="AC61" s="14">
        <v>27.421318878043376</v>
      </c>
      <c r="AD61" t="s">
        <v>5</v>
      </c>
      <c r="AE61" s="14">
        <v>83.14438363304666</v>
      </c>
      <c r="AF61" s="8">
        <v>1086</v>
      </c>
      <c r="AG61" s="14">
        <v>18.625944414025476</v>
      </c>
      <c r="AH61" s="14">
        <v>31.066426446749126</v>
      </c>
      <c r="AI61" s="14">
        <v>21.18919381444666</v>
      </c>
      <c r="AJ61" s="14">
        <v>58.5</v>
      </c>
    </row>
    <row r="62" spans="1:36" ht="12.75">
      <c r="A62" s="3">
        <v>1922</v>
      </c>
      <c r="B62" s="14">
        <v>28.542</v>
      </c>
      <c r="C62" s="14">
        <v>87.4</v>
      </c>
      <c r="D62" s="14">
        <v>310.9445333333333</v>
      </c>
      <c r="E62" s="14">
        <v>220.35066666666668</v>
      </c>
      <c r="F62" s="14">
        <v>1.4111349787913807</v>
      </c>
      <c r="G62" s="14">
        <v>79.9</v>
      </c>
      <c r="H62" s="14">
        <v>104.1</v>
      </c>
      <c r="I62" s="14">
        <v>1.4531782421987498</v>
      </c>
      <c r="J62" s="14">
        <v>1.6972477520919127</v>
      </c>
      <c r="K62" s="8">
        <v>55.8</v>
      </c>
      <c r="L62" s="8">
        <v>41.1</v>
      </c>
      <c r="M62" s="24">
        <v>68.68686868686868</v>
      </c>
      <c r="N62" s="24">
        <v>39</v>
      </c>
      <c r="O62" s="24">
        <v>37.6</v>
      </c>
      <c r="P62" s="14">
        <v>852.7673293927995</v>
      </c>
      <c r="Q62" s="14">
        <v>580.4525643321989</v>
      </c>
      <c r="R62" s="14">
        <v>1.4691421518206131</v>
      </c>
      <c r="S62" s="14">
        <v>81.22674620949338</v>
      </c>
      <c r="T62" s="14">
        <v>66.65872640546245</v>
      </c>
      <c r="U62" s="14">
        <v>263.93774838299134</v>
      </c>
      <c r="V62" s="14">
        <v>13.97317062205622</v>
      </c>
      <c r="W62" s="55">
        <v>1.6749</v>
      </c>
      <c r="X62" s="14">
        <v>8.735338261162722</v>
      </c>
      <c r="Y62" s="14">
        <v>980.3570362409696</v>
      </c>
      <c r="Z62" s="14">
        <v>2432.981073496925</v>
      </c>
      <c r="AA62" s="14">
        <v>2844.348916353215</v>
      </c>
      <c r="AB62" s="14">
        <v>2.4751000000000003</v>
      </c>
      <c r="AC62" s="14">
        <v>-2.280952186801144</v>
      </c>
      <c r="AD62" t="s">
        <v>5</v>
      </c>
      <c r="AE62" s="14">
        <v>78.20168368260791</v>
      </c>
      <c r="AF62" s="8">
        <v>1166</v>
      </c>
      <c r="AG62" s="14">
        <v>5.865324102249319</v>
      </c>
      <c r="AH62" s="14">
        <v>-4.341777926395224</v>
      </c>
      <c r="AI62" s="14">
        <v>6.880125404324056</v>
      </c>
      <c r="AJ62" s="14">
        <v>65</v>
      </c>
    </row>
    <row r="63" spans="1:36" ht="12.75">
      <c r="A63" s="3">
        <v>1923</v>
      </c>
      <c r="B63" s="14">
        <v>29.126</v>
      </c>
      <c r="C63" s="14">
        <v>95.1</v>
      </c>
      <c r="D63" s="14">
        <v>339.9003092783505</v>
      </c>
      <c r="E63" s="14">
        <v>233.72773195876292</v>
      </c>
      <c r="F63" s="14">
        <v>1.4542575090675156</v>
      </c>
      <c r="G63" s="14">
        <v>95</v>
      </c>
      <c r="H63" s="14">
        <v>117.1</v>
      </c>
      <c r="I63" s="14">
        <v>1.322212761111839</v>
      </c>
      <c r="J63" s="14">
        <v>1.3460744256526942</v>
      </c>
      <c r="K63" s="8">
        <v>58</v>
      </c>
      <c r="L63" s="8">
        <v>41</v>
      </c>
      <c r="M63" s="24">
        <v>48.0120352460778</v>
      </c>
      <c r="N63" s="24">
        <v>46.9</v>
      </c>
      <c r="O63" s="24">
        <v>39.7</v>
      </c>
      <c r="P63" s="14">
        <v>644.8563824905939</v>
      </c>
      <c r="Q63" s="14">
        <v>577.2689731118656</v>
      </c>
      <c r="R63" s="14">
        <v>1.1170813130911694</v>
      </c>
      <c r="S63" s="14">
        <v>57.37937834490974</v>
      </c>
      <c r="T63" s="14">
        <v>40.85563609974732</v>
      </c>
      <c r="U63" s="14">
        <v>246.86650088124688</v>
      </c>
      <c r="V63" s="14">
        <v>14.838480784753363</v>
      </c>
      <c r="W63" s="55">
        <v>2.1794</v>
      </c>
      <c r="X63" s="14">
        <v>26.32961475583612</v>
      </c>
      <c r="Y63" s="14">
        <v>885.5648343580802</v>
      </c>
      <c r="Z63" s="14">
        <v>2093.6955125263835</v>
      </c>
      <c r="AA63" s="14">
        <v>2404.3314673763425</v>
      </c>
      <c r="AB63" s="14">
        <v>2.3999000000000006</v>
      </c>
      <c r="AC63" s="14">
        <v>-15.711908453767155</v>
      </c>
      <c r="AD63" t="s">
        <v>5</v>
      </c>
      <c r="AE63" s="14">
        <v>63.090758924474635</v>
      </c>
      <c r="AF63" s="8">
        <v>1225.4</v>
      </c>
      <c r="AG63" s="14">
        <v>2.128149449732153</v>
      </c>
      <c r="AH63" s="14">
        <v>6.269287957470581</v>
      </c>
      <c r="AI63" s="14">
        <v>2.5030482608702</v>
      </c>
      <c r="AJ63" s="14">
        <v>84.5</v>
      </c>
    </row>
    <row r="64" spans="1:36" ht="12.75">
      <c r="A64" s="3">
        <v>1924</v>
      </c>
      <c r="B64" s="14">
        <v>29.723</v>
      </c>
      <c r="C64" s="14">
        <v>86.6</v>
      </c>
      <c r="D64" s="14">
        <v>424.56637362637366</v>
      </c>
      <c r="E64" s="14">
        <v>306.54472527472524</v>
      </c>
      <c r="F64" s="14">
        <v>1.3850062931139249</v>
      </c>
      <c r="G64" s="14">
        <v>125.2</v>
      </c>
      <c r="H64" s="14">
        <v>161.1</v>
      </c>
      <c r="I64" s="14">
        <v>1.9393383159291437</v>
      </c>
      <c r="J64" s="14">
        <v>1.9435479418311021</v>
      </c>
      <c r="K64" s="8">
        <v>58.6</v>
      </c>
      <c r="L64" s="8">
        <v>44.4</v>
      </c>
      <c r="M64" s="24">
        <v>68.17107242639156</v>
      </c>
      <c r="N64" s="24">
        <v>51.2</v>
      </c>
      <c r="O64" s="24">
        <v>48.4</v>
      </c>
      <c r="P64" s="14">
        <v>673.6102500516636</v>
      </c>
      <c r="Q64" s="14">
        <v>636.1644967968589</v>
      </c>
      <c r="R64" s="14">
        <v>1.0588617463617462</v>
      </c>
      <c r="S64" s="14">
        <v>54.07151769378769</v>
      </c>
      <c r="T64" s="14">
        <v>54.54216560251074</v>
      </c>
      <c r="U64" s="14">
        <v>189.0163823257032</v>
      </c>
      <c r="V64" s="14">
        <v>10.684954346586824</v>
      </c>
      <c r="W64" s="55">
        <v>2.4194999999999998</v>
      </c>
      <c r="X64" s="14">
        <v>10.451129769058742</v>
      </c>
      <c r="Y64" s="14">
        <v>943.5833849969002</v>
      </c>
      <c r="Z64" s="14">
        <v>2068.6092167803267</v>
      </c>
      <c r="AA64" s="14">
        <v>2418.6815457739203</v>
      </c>
      <c r="AB64" s="14">
        <v>2.1575</v>
      </c>
      <c r="AC64" s="14">
        <v>-3.131636956315109</v>
      </c>
      <c r="AD64" t="s">
        <v>5</v>
      </c>
      <c r="AE64" s="14">
        <v>63.71151064269478</v>
      </c>
      <c r="AF64" s="8">
        <v>1303.5</v>
      </c>
      <c r="AG64" s="14">
        <v>2.77</v>
      </c>
      <c r="AH64" s="14">
        <v>-0.7187259000440984</v>
      </c>
      <c r="AI64" s="14">
        <v>3.960000000000008</v>
      </c>
      <c r="AJ64" s="14">
        <v>96.1</v>
      </c>
    </row>
    <row r="65" spans="1:36" ht="12.75">
      <c r="A65" s="3">
        <v>1925</v>
      </c>
      <c r="B65" s="14">
        <v>30.332</v>
      </c>
      <c r="C65" s="14">
        <v>84.7</v>
      </c>
      <c r="D65" s="14">
        <v>496.53888888888895</v>
      </c>
      <c r="E65" s="14">
        <v>416.89283950617283</v>
      </c>
      <c r="F65" s="14">
        <v>1.1910468154767546</v>
      </c>
      <c r="G65" s="14">
        <v>143.6</v>
      </c>
      <c r="H65" s="14">
        <v>162.9</v>
      </c>
      <c r="I65" s="14">
        <v>2.609980658701552</v>
      </c>
      <c r="J65" s="14">
        <v>2.349808759320607</v>
      </c>
      <c r="K65" s="8">
        <v>56.7</v>
      </c>
      <c r="L65" s="8">
        <v>45</v>
      </c>
      <c r="M65" s="24">
        <v>72.31893402106168</v>
      </c>
      <c r="N65" s="24">
        <v>58.2</v>
      </c>
      <c r="O65" s="24">
        <v>57.9</v>
      </c>
      <c r="P65" s="14">
        <v>613.2793409201983</v>
      </c>
      <c r="Q65" s="14">
        <v>608.0430077497731</v>
      </c>
      <c r="R65" s="14">
        <v>1.0086117809162933</v>
      </c>
      <c r="S65" s="14">
        <v>67.54860884310357</v>
      </c>
      <c r="T65" s="14">
        <v>62.13664264690051</v>
      </c>
      <c r="U65" s="14">
        <v>177.95182205712877</v>
      </c>
      <c r="V65" s="14">
        <v>9.887459001401135</v>
      </c>
      <c r="W65" s="55">
        <v>2.8646</v>
      </c>
      <c r="X65" s="14">
        <v>16.886781711239163</v>
      </c>
      <c r="Y65" s="14">
        <v>706.9049780074007</v>
      </c>
      <c r="Z65" s="14">
        <v>1541.2273964951478</v>
      </c>
      <c r="AA65" s="14">
        <v>1862.7382531592546</v>
      </c>
      <c r="AB65" s="14">
        <v>2.0385999999999997</v>
      </c>
      <c r="AC65" s="14">
        <v>-8.104989215340286</v>
      </c>
      <c r="AD65" t="s">
        <v>5</v>
      </c>
      <c r="AE65" s="14">
        <v>61.57927808420024</v>
      </c>
      <c r="AF65" s="8">
        <v>1354.4</v>
      </c>
      <c r="AG65" s="14">
        <v>0.09723849054803546</v>
      </c>
      <c r="AH65" s="14">
        <v>1.3302423631428977</v>
      </c>
      <c r="AI65" s="14">
        <v>0.8425291207876606</v>
      </c>
      <c r="AJ65" s="14">
        <v>82.5</v>
      </c>
    </row>
    <row r="66" spans="1:36" ht="12.75">
      <c r="A66" s="3">
        <v>1926</v>
      </c>
      <c r="B66" s="14">
        <v>30.953</v>
      </c>
      <c r="C66" s="14">
        <v>83.6</v>
      </c>
      <c r="D66" s="14">
        <v>462.39985507246377</v>
      </c>
      <c r="E66" s="14">
        <v>392.10913043478257</v>
      </c>
      <c r="F66" s="14">
        <v>1.1792631672711642</v>
      </c>
      <c r="G66" s="14">
        <v>140.6</v>
      </c>
      <c r="H66" s="14">
        <v>159.9</v>
      </c>
      <c r="I66" s="14">
        <v>2.167588411553722</v>
      </c>
      <c r="J66" s="14">
        <v>2.334538782257367</v>
      </c>
      <c r="K66" s="8">
        <v>58.5</v>
      </c>
      <c r="L66" s="8">
        <v>46.3</v>
      </c>
      <c r="M66" s="24">
        <v>88.05071996561358</v>
      </c>
      <c r="N66" s="24">
        <v>57.1</v>
      </c>
      <c r="O66" s="24">
        <v>55.4</v>
      </c>
      <c r="P66" s="14">
        <v>776.95880022155</v>
      </c>
      <c r="Q66" s="14">
        <v>702.1004644028801</v>
      </c>
      <c r="R66" s="14">
        <v>1.1066205473633108</v>
      </c>
      <c r="S66" s="14">
        <v>66.296684594461</v>
      </c>
      <c r="T66" s="14">
        <v>75.84995899144418</v>
      </c>
      <c r="U66" s="14">
        <v>221.107335736465</v>
      </c>
      <c r="V66" s="14">
        <v>12.207866722242333</v>
      </c>
      <c r="W66" s="55">
        <v>2.3471</v>
      </c>
      <c r="X66" s="14">
        <v>-19.924820081826844</v>
      </c>
      <c r="Y66" s="14">
        <v>827.8300881939414</v>
      </c>
      <c r="Z66" s="14">
        <v>1921.9462315197477</v>
      </c>
      <c r="AA66" s="14">
        <v>2285.3734395637166</v>
      </c>
      <c r="AB66" s="14">
        <v>1.4676</v>
      </c>
      <c r="AC66" s="14">
        <v>34.567818505980256</v>
      </c>
      <c r="AD66" t="s">
        <v>5</v>
      </c>
      <c r="AE66" s="14">
        <v>81.8158578671552</v>
      </c>
      <c r="AF66" s="8">
        <v>1404.8</v>
      </c>
      <c r="AG66" s="14">
        <v>4.392803799511903</v>
      </c>
      <c r="AH66" s="14">
        <v>8.418483536901201</v>
      </c>
      <c r="AI66" s="14">
        <v>4.7783668305724225</v>
      </c>
      <c r="AJ66" s="14">
        <v>118.7</v>
      </c>
    </row>
    <row r="67" spans="1:36" ht="12.75">
      <c r="A67" s="3">
        <v>1927</v>
      </c>
      <c r="B67" s="14">
        <v>31.587</v>
      </c>
      <c r="C67" s="14">
        <v>92.8</v>
      </c>
      <c r="D67" s="14">
        <v>433.8235714285714</v>
      </c>
      <c r="E67" s="14">
        <v>389.66226190476186</v>
      </c>
      <c r="F67" s="14">
        <v>1.113332272178318</v>
      </c>
      <c r="G67" s="14">
        <v>139</v>
      </c>
      <c r="H67" s="14">
        <v>134.4</v>
      </c>
      <c r="I67" s="14">
        <v>2.1447795019274727</v>
      </c>
      <c r="J67" s="14">
        <v>2.578222728265794</v>
      </c>
      <c r="K67" s="8">
        <v>64.8</v>
      </c>
      <c r="L67" s="8">
        <v>51.4</v>
      </c>
      <c r="M67" s="24">
        <v>106.72684289705568</v>
      </c>
      <c r="N67" s="24">
        <v>64.9</v>
      </c>
      <c r="O67" s="24">
        <v>57.7</v>
      </c>
      <c r="P67" s="14">
        <v>875.3595397890699</v>
      </c>
      <c r="Q67" s="14">
        <v>1324.6317440948314</v>
      </c>
      <c r="R67" s="14">
        <v>0.6608323737456817</v>
      </c>
      <c r="S67" s="14">
        <v>52.81058236501874</v>
      </c>
      <c r="T67" s="14">
        <v>62.951385748991115</v>
      </c>
      <c r="U67" s="14">
        <v>262.4108220425354</v>
      </c>
      <c r="V67" s="14">
        <v>14.909562338094974</v>
      </c>
      <c r="W67" s="55">
        <v>2.2946</v>
      </c>
      <c r="X67" s="14">
        <v>-2.262198716245367</v>
      </c>
      <c r="Y67" s="14">
        <v>955.7221302187745</v>
      </c>
      <c r="Z67" s="14">
        <v>2261.3963217990063</v>
      </c>
      <c r="AA67" s="14">
        <v>2897.672797001656</v>
      </c>
      <c r="AB67" s="14">
        <v>1.65</v>
      </c>
      <c r="AC67" s="14">
        <v>10.65471914774745</v>
      </c>
      <c r="AD67" t="s">
        <v>5</v>
      </c>
      <c r="AE67" s="14">
        <v>82.01429443040182</v>
      </c>
      <c r="AF67" s="8">
        <v>1449.4</v>
      </c>
      <c r="AG67" s="14">
        <v>5.466974408590483</v>
      </c>
      <c r="AH67" s="14">
        <v>4.891092656652981</v>
      </c>
      <c r="AI67" s="14">
        <v>5.671210510019953</v>
      </c>
      <c r="AJ67" s="14">
        <v>98</v>
      </c>
    </row>
    <row r="68" spans="1:36" ht="12.75">
      <c r="A68" s="3">
        <v>1928</v>
      </c>
      <c r="B68" s="14">
        <v>32.234</v>
      </c>
      <c r="C68" s="14">
        <v>90.1</v>
      </c>
      <c r="D68" s="14">
        <v>478.3461445783132</v>
      </c>
      <c r="E68" s="14">
        <v>445.1795180722891</v>
      </c>
      <c r="F68" s="14">
        <v>1.0745016901263602</v>
      </c>
      <c r="G68" s="14">
        <v>161.6</v>
      </c>
      <c r="H68" s="14">
        <v>164.4</v>
      </c>
      <c r="I68" s="14">
        <v>2.281950958424989</v>
      </c>
      <c r="J68" s="14">
        <v>2.78969891920088</v>
      </c>
      <c r="K68" s="8">
        <v>76.7</v>
      </c>
      <c r="L68" s="8">
        <v>54.9</v>
      </c>
      <c r="M68" s="24">
        <v>116.95680206318504</v>
      </c>
      <c r="N68" s="24">
        <v>68.4</v>
      </c>
      <c r="O68" s="24">
        <v>53.1</v>
      </c>
      <c r="P68" s="14">
        <v>788.4435067979371</v>
      </c>
      <c r="Q68" s="14">
        <v>865.9556180653227</v>
      </c>
      <c r="R68" s="14">
        <v>0.9104895104895103</v>
      </c>
      <c r="S68" s="14">
        <v>58.3363975630711</v>
      </c>
      <c r="T68" s="14">
        <v>63.47892640947074</v>
      </c>
      <c r="U68" s="14">
        <v>259.3728441343958</v>
      </c>
      <c r="V68" s="14">
        <v>17.20413322734796</v>
      </c>
      <c r="W68" s="55">
        <v>2.5596</v>
      </c>
      <c r="X68" s="14">
        <v>10.92924599002626</v>
      </c>
      <c r="Y68" s="14">
        <v>913.0332864510079</v>
      </c>
      <c r="Z68" s="14">
        <v>2309.7358962337867</v>
      </c>
      <c r="AA68" s="14">
        <v>2987.185497734021</v>
      </c>
      <c r="AB68" s="14">
        <v>1.14</v>
      </c>
      <c r="AC68" s="14">
        <v>-3.395679071627067</v>
      </c>
      <c r="AD68" t="s">
        <v>5</v>
      </c>
      <c r="AE68" s="14">
        <v>77.62541022034692</v>
      </c>
      <c r="AF68" s="8">
        <v>1484.3</v>
      </c>
      <c r="AG68" s="14">
        <v>5.174833851617427</v>
      </c>
      <c r="AH68" s="14">
        <v>4.574231445596293</v>
      </c>
      <c r="AI68" s="14">
        <v>4.711600813167549</v>
      </c>
      <c r="AJ68" s="14">
        <v>78.1</v>
      </c>
    </row>
    <row r="69" spans="1:36" ht="12.75">
      <c r="A69" s="3">
        <v>1929</v>
      </c>
      <c r="B69" s="14">
        <v>32.894</v>
      </c>
      <c r="C69" s="14">
        <v>94.5</v>
      </c>
      <c r="D69" s="14">
        <v>454.1743529411765</v>
      </c>
      <c r="E69" s="14">
        <v>415.02799999999996</v>
      </c>
      <c r="F69" s="14">
        <v>1.0943221973967456</v>
      </c>
      <c r="G69" s="14">
        <v>163</v>
      </c>
      <c r="H69" s="14">
        <v>160.9</v>
      </c>
      <c r="I69" s="14">
        <v>2.863728653298033</v>
      </c>
      <c r="J69" s="14">
        <v>3.3496348438257373</v>
      </c>
      <c r="K69" s="8">
        <v>76.9</v>
      </c>
      <c r="L69" s="8">
        <v>53.6</v>
      </c>
      <c r="M69" s="24">
        <v>135.71889103803997</v>
      </c>
      <c r="N69" s="24">
        <v>71.6</v>
      </c>
      <c r="O69" s="24">
        <v>52</v>
      </c>
      <c r="P69" s="14">
        <v>901.7064569737747</v>
      </c>
      <c r="Q69" s="14">
        <v>972.6399416318753</v>
      </c>
      <c r="R69" s="14">
        <v>0.927071178529755</v>
      </c>
      <c r="S69" s="14">
        <v>54.54254803193752</v>
      </c>
      <c r="T69" s="14">
        <v>60.613636957756924</v>
      </c>
      <c r="U69" s="14">
        <v>269.8082778264476</v>
      </c>
      <c r="V69" s="14">
        <v>20.10520610589076</v>
      </c>
      <c r="W69" s="55">
        <v>2.4671000000000003</v>
      </c>
      <c r="X69" s="14">
        <v>-3.6807624494642477</v>
      </c>
      <c r="Y69" s="14">
        <v>861.7405050464107</v>
      </c>
      <c r="Z69" s="14">
        <v>2260.1434883061083</v>
      </c>
      <c r="AA69" s="14">
        <v>3073.6492237850102</v>
      </c>
      <c r="AB69" s="14">
        <v>1.46</v>
      </c>
      <c r="AC69" s="14">
        <v>10.829853532427913</v>
      </c>
      <c r="AD69" t="s">
        <v>5</v>
      </c>
      <c r="AE69" s="14">
        <v>81.50460054314782</v>
      </c>
      <c r="AF69" s="8">
        <v>1550.9</v>
      </c>
      <c r="AG69" s="14">
        <v>4.42</v>
      </c>
      <c r="AH69" s="14">
        <v>6.87411089161176</v>
      </c>
      <c r="AI69" s="14">
        <v>3.3600000000000074</v>
      </c>
      <c r="AJ69" s="14">
        <v>96.2</v>
      </c>
    </row>
    <row r="70" spans="1:36" ht="12.75">
      <c r="A70" s="3">
        <v>1930</v>
      </c>
      <c r="B70" s="14">
        <v>33.568</v>
      </c>
      <c r="C70" s="14">
        <v>100</v>
      </c>
      <c r="D70" s="14">
        <v>316.0167391304348</v>
      </c>
      <c r="E70" s="14">
        <v>254.75054347826088</v>
      </c>
      <c r="F70" s="14">
        <v>1.2404948575012642</v>
      </c>
      <c r="G70" s="14">
        <v>100</v>
      </c>
      <c r="H70" s="14">
        <v>100</v>
      </c>
      <c r="I70" s="14">
        <v>1.6052786395446281</v>
      </c>
      <c r="J70" s="14">
        <v>2.223835815694533</v>
      </c>
      <c r="K70" s="8">
        <v>77.7</v>
      </c>
      <c r="L70" s="8">
        <v>49.8</v>
      </c>
      <c r="M70" s="24">
        <v>101.37545669460563</v>
      </c>
      <c r="N70" s="24">
        <v>60.4</v>
      </c>
      <c r="O70" s="24">
        <v>48.1</v>
      </c>
      <c r="P70" s="14">
        <v>1161.139632764442</v>
      </c>
      <c r="Q70" s="14">
        <v>776.0510614680172</v>
      </c>
      <c r="R70" s="14">
        <v>1.4962155074795875</v>
      </c>
      <c r="S70" s="14">
        <v>45.83217609484364</v>
      </c>
      <c r="T70" s="14">
        <v>53.35779046896115</v>
      </c>
      <c r="U70" s="14">
        <v>409.31376089736574</v>
      </c>
      <c r="V70" s="14">
        <v>30.28320596666246</v>
      </c>
      <c r="W70" s="55">
        <v>2.1621</v>
      </c>
      <c r="X70" s="14">
        <v>-13.196340017215757</v>
      </c>
      <c r="Y70" s="14">
        <v>901.4384163544702</v>
      </c>
      <c r="Z70" s="14">
        <v>2200.175755052958</v>
      </c>
      <c r="AA70" s="14">
        <v>3347.208732251052</v>
      </c>
      <c r="AB70" s="14">
        <v>2.29</v>
      </c>
      <c r="AC70" s="14">
        <v>23.27869342099429</v>
      </c>
      <c r="AD70" t="s">
        <v>5</v>
      </c>
      <c r="AE70" s="14">
        <v>96.14263910087415</v>
      </c>
      <c r="AF70" s="8">
        <v>1465.5</v>
      </c>
      <c r="AG70" s="14">
        <v>4.6841108916117165</v>
      </c>
      <c r="AH70" s="14">
        <v>18.372343915633806</v>
      </c>
      <c r="AI70" s="14">
        <v>5.816863164071351</v>
      </c>
      <c r="AJ70" s="14">
        <v>62.6</v>
      </c>
    </row>
    <row r="71" spans="1:36" ht="12.75">
      <c r="A71" s="3">
        <v>1931</v>
      </c>
      <c r="B71" s="14">
        <v>34.256</v>
      </c>
      <c r="C71" s="14">
        <v>108.5</v>
      </c>
      <c r="D71" s="14">
        <v>237.63384615384615</v>
      </c>
      <c r="E71" s="14">
        <v>131.53384615384616</v>
      </c>
      <c r="F71" s="14">
        <v>1.8066364901692455</v>
      </c>
      <c r="G71" s="14">
        <v>70.3</v>
      </c>
      <c r="H71" s="14">
        <v>95.80785614212543</v>
      </c>
      <c r="I71" s="14">
        <v>0.703714211734631</v>
      </c>
      <c r="J71" s="14">
        <v>1.1943252208508015</v>
      </c>
      <c r="K71" s="8">
        <v>72.9</v>
      </c>
      <c r="L71" s="8">
        <v>50.5</v>
      </c>
      <c r="M71" s="24">
        <v>60.47711154094132</v>
      </c>
      <c r="N71" s="24">
        <v>62.5</v>
      </c>
      <c r="O71" s="24">
        <v>52.9</v>
      </c>
      <c r="P71" s="14">
        <v>1061.7898832684825</v>
      </c>
      <c r="Q71" s="14">
        <v>909.3125810635538</v>
      </c>
      <c r="R71" s="14">
        <v>1.1676841444628288</v>
      </c>
      <c r="S71" s="14">
        <v>30.040434918719928</v>
      </c>
      <c r="T71" s="14">
        <v>36.667410975694885</v>
      </c>
      <c r="U71" s="14">
        <v>519.1179707630355</v>
      </c>
      <c r="V71" s="14">
        <v>38.92543149771465</v>
      </c>
      <c r="W71" s="55">
        <v>1.9275</v>
      </c>
      <c r="X71" s="14">
        <v>-11.48561451610206</v>
      </c>
      <c r="Y71" s="14">
        <v>1047.9896238651102</v>
      </c>
      <c r="Z71" s="14">
        <v>2864.332036316472</v>
      </c>
      <c r="AA71" s="14">
        <v>3912.84046692607</v>
      </c>
      <c r="AB71" s="14">
        <v>2.59</v>
      </c>
      <c r="AC71" s="14">
        <v>20.85468444802041</v>
      </c>
      <c r="AD71" t="s">
        <v>5</v>
      </c>
      <c r="AE71" s="14">
        <v>95.02067430265716</v>
      </c>
      <c r="AF71" s="8">
        <v>1361.9</v>
      </c>
      <c r="AG71" s="14">
        <v>10.49717782057271</v>
      </c>
      <c r="AH71" s="14">
        <v>16.329630136245996</v>
      </c>
      <c r="AI71" s="14">
        <v>14.330883803430417</v>
      </c>
      <c r="AJ71" s="14">
        <v>27.5</v>
      </c>
    </row>
    <row r="72" spans="1:36" ht="12.75">
      <c r="A72" s="3">
        <v>1932</v>
      </c>
      <c r="B72" s="14">
        <v>34.957</v>
      </c>
      <c r="C72" s="14">
        <v>75.3</v>
      </c>
      <c r="D72" s="14">
        <v>179.91241134751772</v>
      </c>
      <c r="E72" s="14">
        <v>107.70879432624113</v>
      </c>
      <c r="F72" s="14">
        <v>1.6703595325984035</v>
      </c>
      <c r="G72" s="14">
        <v>63.2</v>
      </c>
      <c r="H72" s="14">
        <v>114.55345676220259</v>
      </c>
      <c r="I72" s="14">
        <v>0.7774479195859992</v>
      </c>
      <c r="J72" s="14">
        <v>1.3168628203796575</v>
      </c>
      <c r="K72" s="8">
        <v>77.3</v>
      </c>
      <c r="L72" s="8">
        <v>51.2</v>
      </c>
      <c r="M72" s="24">
        <v>66.62368364496024</v>
      </c>
      <c r="N72" s="24">
        <v>56.4</v>
      </c>
      <c r="O72" s="24">
        <v>52.1</v>
      </c>
      <c r="P72" s="14">
        <v>1461.1925808594347</v>
      </c>
      <c r="Q72" s="14">
        <v>894.5889326043635</v>
      </c>
      <c r="R72" s="14">
        <v>1.6333676033813112</v>
      </c>
      <c r="S72" s="14">
        <v>35.91817720031095</v>
      </c>
      <c r="T72" s="14">
        <v>44.40664451284959</v>
      </c>
      <c r="U72" s="14">
        <v>522.8099567756573</v>
      </c>
      <c r="V72" s="14">
        <v>21.232554059993735</v>
      </c>
      <c r="W72" s="55">
        <v>1.9571</v>
      </c>
      <c r="X72" s="14">
        <v>1.5239959273438908</v>
      </c>
      <c r="Y72" s="14">
        <v>1128.710847682796</v>
      </c>
      <c r="Z72" s="14">
        <v>3310.5104491339225</v>
      </c>
      <c r="AA72" s="14">
        <v>4128.5575596545905</v>
      </c>
      <c r="AB72" s="14">
        <v>5.22</v>
      </c>
      <c r="AC72" s="14">
        <v>4.862237769572153</v>
      </c>
      <c r="AD72" t="s">
        <v>5</v>
      </c>
      <c r="AE72" s="14">
        <v>93.9118026025724</v>
      </c>
      <c r="AF72" s="8">
        <v>1240.8</v>
      </c>
      <c r="AG72" s="14">
        <v>12.403526357758485</v>
      </c>
      <c r="AH72" s="14">
        <v>9.73533973414452</v>
      </c>
      <c r="AI72" s="14">
        <v>16.81071334047539</v>
      </c>
      <c r="AJ72" s="14">
        <v>31.5</v>
      </c>
    </row>
    <row r="73" spans="1:36" ht="12.75">
      <c r="A73" s="3">
        <v>1933</v>
      </c>
      <c r="B73" s="14">
        <v>35.673</v>
      </c>
      <c r="C73" s="14">
        <v>94.3</v>
      </c>
      <c r="D73" s="14">
        <v>222.06858267716538</v>
      </c>
      <c r="E73" s="14">
        <v>170.49244094488188</v>
      </c>
      <c r="F73" s="14">
        <v>1.302512776792007</v>
      </c>
      <c r="G73" s="14">
        <v>91.4</v>
      </c>
      <c r="H73" s="14">
        <v>100.10533230414907</v>
      </c>
      <c r="I73" s="14">
        <v>1.24255807672064</v>
      </c>
      <c r="J73" s="14">
        <v>1.6457159801757715</v>
      </c>
      <c r="K73" s="8">
        <v>86.6</v>
      </c>
      <c r="L73" s="8">
        <v>57.3</v>
      </c>
      <c r="M73" s="24">
        <v>72.856221792392</v>
      </c>
      <c r="N73" s="24">
        <v>60.3</v>
      </c>
      <c r="O73" s="24">
        <v>59.7</v>
      </c>
      <c r="P73" s="14">
        <v>1247.6135830160138</v>
      </c>
      <c r="Q73" s="14">
        <v>1084.1896614678421</v>
      </c>
      <c r="R73" s="14">
        <v>1.1507337021890787</v>
      </c>
      <c r="S73" s="14">
        <v>33.367369872059065</v>
      </c>
      <c r="T73" s="14">
        <v>44.81094626430708</v>
      </c>
      <c r="U73" s="14">
        <v>506.05987864286794</v>
      </c>
      <c r="V73" s="14">
        <v>16.616488273644624</v>
      </c>
      <c r="W73" s="55">
        <v>1.9171</v>
      </c>
      <c r="X73" s="14">
        <v>-2.0650158184919665</v>
      </c>
      <c r="Y73" s="14">
        <v>1155.3909550884148</v>
      </c>
      <c r="Z73" s="14">
        <v>3341.5053987794063</v>
      </c>
      <c r="AA73" s="14">
        <v>4120.285848416879</v>
      </c>
      <c r="AB73" s="14">
        <v>3.23</v>
      </c>
      <c r="AC73" s="14">
        <v>8.106904208548515</v>
      </c>
      <c r="AD73" t="s">
        <v>5</v>
      </c>
      <c r="AE73" s="14">
        <v>92.81587120686109</v>
      </c>
      <c r="AF73" s="8">
        <v>1261</v>
      </c>
      <c r="AG73" s="14">
        <v>6.011575759611411</v>
      </c>
      <c r="AH73" s="14">
        <v>-11.668981760903684</v>
      </c>
      <c r="AI73" s="14">
        <v>9.545790052180326</v>
      </c>
      <c r="AJ73" s="14">
        <v>46.1</v>
      </c>
    </row>
    <row r="74" spans="1:36" ht="12.75">
      <c r="A74" s="3">
        <v>1934</v>
      </c>
      <c r="B74" s="14">
        <v>36.404</v>
      </c>
      <c r="C74" s="14">
        <v>102.6</v>
      </c>
      <c r="D74" s="14">
        <v>235.30646258503404</v>
      </c>
      <c r="E74" s="14">
        <v>170.25748299319727</v>
      </c>
      <c r="F74" s="14">
        <v>1.3820623825058886</v>
      </c>
      <c r="G74" s="14">
        <v>100.2</v>
      </c>
      <c r="H74" s="14">
        <v>109.24488219086646</v>
      </c>
      <c r="I74" s="14">
        <v>1.5432098854742329</v>
      </c>
      <c r="J74" s="14">
        <v>2.1264936460594877</v>
      </c>
      <c r="K74" s="8">
        <v>92</v>
      </c>
      <c r="L74" s="8">
        <v>63.8</v>
      </c>
      <c r="M74" s="24">
        <v>96.62583279604556</v>
      </c>
      <c r="N74" s="24">
        <v>61.8</v>
      </c>
      <c r="O74" s="24">
        <v>64.6</v>
      </c>
      <c r="P74" s="14">
        <v>1497.2511290005891</v>
      </c>
      <c r="Q74" s="14">
        <v>1236.7465148242686</v>
      </c>
      <c r="R74" s="14">
        <v>1.2106370311569756</v>
      </c>
      <c r="S74" s="14">
        <v>27.92846795248115</v>
      </c>
      <c r="T74" s="14">
        <v>36.91658192798909</v>
      </c>
      <c r="U74" s="14">
        <v>573.7198992195732</v>
      </c>
      <c r="V74" s="14">
        <v>15.214201771896828</v>
      </c>
      <c r="W74" s="55">
        <v>2.0372</v>
      </c>
      <c r="X74" s="14">
        <v>6.0762688484445775</v>
      </c>
      <c r="Y74" s="14">
        <v>1169.2519143923032</v>
      </c>
      <c r="Z74" s="14">
        <v>3549.4796779893973</v>
      </c>
      <c r="AA74" s="14">
        <v>4431.57274690752</v>
      </c>
      <c r="AB74" s="14">
        <v>3.42</v>
      </c>
      <c r="AC74" s="14">
        <v>-0.1664589349457235</v>
      </c>
      <c r="AD74" t="s">
        <v>5</v>
      </c>
      <c r="AE74" s="14">
        <v>91.73272910483621</v>
      </c>
      <c r="AF74" s="8">
        <v>1343.2</v>
      </c>
      <c r="AG74" s="14">
        <v>-3.693083875663488</v>
      </c>
      <c r="AH74" s="14">
        <v>-8.372808348849741</v>
      </c>
      <c r="AI74" s="14">
        <v>-0.926460129663309</v>
      </c>
      <c r="AJ74" s="14">
        <v>46</v>
      </c>
    </row>
    <row r="75" spans="1:36" ht="12.75">
      <c r="A75" s="3">
        <v>1935</v>
      </c>
      <c r="B75" s="14">
        <v>37.15</v>
      </c>
      <c r="C75" s="14">
        <v>113.4</v>
      </c>
      <c r="D75" s="14">
        <v>235.8625287356322</v>
      </c>
      <c r="E75" s="14">
        <v>221.60442528735632</v>
      </c>
      <c r="F75" s="14">
        <v>1.0643403372012417</v>
      </c>
      <c r="G75" s="14">
        <v>114.9</v>
      </c>
      <c r="H75" s="14">
        <v>98.11034962300614</v>
      </c>
      <c r="I75" s="14">
        <v>1.9293443555273417</v>
      </c>
      <c r="J75" s="14">
        <v>2.4183066065274357</v>
      </c>
      <c r="K75" s="8">
        <v>89.7</v>
      </c>
      <c r="L75" s="8">
        <v>71.4</v>
      </c>
      <c r="M75" s="24">
        <v>103.24521813883516</v>
      </c>
      <c r="N75" s="24">
        <v>70</v>
      </c>
      <c r="O75" s="24">
        <v>77.8</v>
      </c>
      <c r="P75" s="14">
        <v>1345.5141719372218</v>
      </c>
      <c r="Q75" s="14">
        <v>1275.5680487233542</v>
      </c>
      <c r="R75" s="14">
        <v>1.0548352738090867</v>
      </c>
      <c r="S75" s="14">
        <v>24.426203920768803</v>
      </c>
      <c r="T75" s="14">
        <v>32.13167174157511</v>
      </c>
      <c r="U75" s="14">
        <v>537.940471850932</v>
      </c>
      <c r="V75" s="14">
        <v>15.983886970980565</v>
      </c>
      <c r="W75" s="55">
        <v>2.1345</v>
      </c>
      <c r="X75" s="14">
        <v>4.665611118756718</v>
      </c>
      <c r="Y75" s="14">
        <v>1336.1442960880768</v>
      </c>
      <c r="Z75" s="14">
        <v>3565.237760599672</v>
      </c>
      <c r="AA75" s="14">
        <v>4632.935113609745</v>
      </c>
      <c r="AB75" s="14">
        <v>4.76</v>
      </c>
      <c r="AC75" s="14">
        <v>1.3686479380164318</v>
      </c>
      <c r="AD75" t="s">
        <v>5</v>
      </c>
      <c r="AE75" s="14">
        <v>90.66222704807433</v>
      </c>
      <c r="AF75" s="8">
        <v>1417.2</v>
      </c>
      <c r="AG75" s="14">
        <v>-2.1489518224698636</v>
      </c>
      <c r="AH75" s="14">
        <v>-4.979329438755014</v>
      </c>
      <c r="AI75" s="14">
        <v>0.5093387256150717</v>
      </c>
      <c r="AJ75" s="14">
        <v>29.6</v>
      </c>
    </row>
    <row r="76" spans="1:36" ht="12.75">
      <c r="A76" s="3">
        <v>1936</v>
      </c>
      <c r="B76" s="14">
        <v>37.911</v>
      </c>
      <c r="C76" s="14">
        <v>121</v>
      </c>
      <c r="D76" s="14">
        <v>284.6183139534884</v>
      </c>
      <c r="E76" s="14">
        <v>248.1783139534884</v>
      </c>
      <c r="F76" s="14">
        <v>1.1468299120076595</v>
      </c>
      <c r="G76" s="14">
        <v>118.6</v>
      </c>
      <c r="H76" s="14">
        <v>112.96215988666958</v>
      </c>
      <c r="I76" s="14">
        <v>1.9254103711146244</v>
      </c>
      <c r="J76" s="14">
        <v>2.660063176891357</v>
      </c>
      <c r="K76" s="8">
        <v>98.2</v>
      </c>
      <c r="L76" s="8">
        <v>84.1</v>
      </c>
      <c r="M76" s="24">
        <v>121.06168063614871</v>
      </c>
      <c r="N76" s="24">
        <v>77.4</v>
      </c>
      <c r="O76" s="24">
        <v>82.8</v>
      </c>
      <c r="P76" s="14">
        <v>1486.8875881458264</v>
      </c>
      <c r="Q76" s="14">
        <v>1441.4435175369865</v>
      </c>
      <c r="R76" s="14">
        <v>1.0315267785771383</v>
      </c>
      <c r="S76" s="14">
        <v>24.329851164828177</v>
      </c>
      <c r="T76" s="14">
        <v>36.527974532368695</v>
      </c>
      <c r="U76" s="14">
        <v>441.25762062002667</v>
      </c>
      <c r="V76" s="14">
        <v>13.59715735169602</v>
      </c>
      <c r="W76" s="55">
        <v>2.1697</v>
      </c>
      <c r="X76" s="14">
        <v>1.6356481931309452</v>
      </c>
      <c r="Y76" s="14">
        <v>1515.8777711204314</v>
      </c>
      <c r="Z76" s="14">
        <v>3904.687283956307</v>
      </c>
      <c r="AA76" s="14">
        <v>4999.308660183435</v>
      </c>
      <c r="AB76" s="14">
        <v>3.07</v>
      </c>
      <c r="AC76" s="14">
        <v>4.890275768339825</v>
      </c>
      <c r="AD76" t="s">
        <v>5</v>
      </c>
      <c r="AE76" s="14">
        <v>89.60421752985037</v>
      </c>
      <c r="AF76" s="8">
        <v>1560.1</v>
      </c>
      <c r="AG76" s="14">
        <v>-1.3537877364540543</v>
      </c>
      <c r="AH76" s="14">
        <v>-3.359131981127034</v>
      </c>
      <c r="AI76" s="14">
        <v>1.0011569875445936</v>
      </c>
      <c r="AJ76" s="14">
        <v>12.8</v>
      </c>
    </row>
    <row r="77" spans="1:36" ht="12.75">
      <c r="A77" s="3">
        <v>1937</v>
      </c>
      <c r="B77" s="14">
        <v>38.687</v>
      </c>
      <c r="C77" s="14">
        <v>117.2</v>
      </c>
      <c r="D77" s="14">
        <v>318.2536875</v>
      </c>
      <c r="E77" s="14">
        <v>332.1594375</v>
      </c>
      <c r="F77" s="14">
        <v>0.9581353156644842</v>
      </c>
      <c r="G77" s="14">
        <v>142.6</v>
      </c>
      <c r="H77" s="14">
        <v>106.70068882516345</v>
      </c>
      <c r="I77" s="14">
        <v>2.4123554417346944</v>
      </c>
      <c r="J77" s="14">
        <v>3.1579316319896176</v>
      </c>
      <c r="K77" s="8">
        <v>98.3</v>
      </c>
      <c r="L77" s="8">
        <v>88.3</v>
      </c>
      <c r="M77" s="24">
        <v>138.89963464431548</v>
      </c>
      <c r="N77" s="24">
        <v>85.3</v>
      </c>
      <c r="O77" s="24">
        <v>83.4</v>
      </c>
      <c r="P77" s="14">
        <v>1745.020423632459</v>
      </c>
      <c r="Q77" s="14">
        <v>1458.0789152313978</v>
      </c>
      <c r="R77" s="14">
        <v>1.1967942238267149</v>
      </c>
      <c r="S77" s="14">
        <v>28.008673168556697</v>
      </c>
      <c r="T77" s="14">
        <v>41.44126696308214</v>
      </c>
      <c r="U77" s="14">
        <v>377.0262677631976</v>
      </c>
      <c r="V77" s="14">
        <v>6.975567250890063</v>
      </c>
      <c r="W77" s="55">
        <v>2.3747</v>
      </c>
      <c r="X77" s="14">
        <v>9.028220457143043</v>
      </c>
      <c r="Y77" s="14">
        <v>1467.9749020928962</v>
      </c>
      <c r="Z77" s="14">
        <v>3962.6058028382536</v>
      </c>
      <c r="AA77" s="14">
        <v>4766.075714827137</v>
      </c>
      <c r="AB77" s="14">
        <v>9.53</v>
      </c>
      <c r="AC77" s="14">
        <v>-2.5991772579255</v>
      </c>
      <c r="AD77" t="s">
        <v>5</v>
      </c>
      <c r="AE77" s="14">
        <v>88.55855476481241</v>
      </c>
      <c r="AF77" s="8">
        <v>1632.3</v>
      </c>
      <c r="AG77" s="14">
        <v>-2.4913885206293065</v>
      </c>
      <c r="AH77" s="14">
        <v>3.2473852042406213</v>
      </c>
      <c r="AI77" s="14">
        <v>-0.2539197541297278</v>
      </c>
      <c r="AJ77" s="14">
        <v>34.7</v>
      </c>
    </row>
    <row r="78" spans="1:36" ht="12.75">
      <c r="A78" s="3">
        <v>1938</v>
      </c>
      <c r="B78" s="14">
        <v>39.48</v>
      </c>
      <c r="C78" s="14">
        <v>143.7</v>
      </c>
      <c r="D78" s="14">
        <v>289.5960227272727</v>
      </c>
      <c r="E78" s="14">
        <v>295.20284090909087</v>
      </c>
      <c r="F78" s="14">
        <v>0.9810068962596983</v>
      </c>
      <c r="G78" s="14">
        <v>133.9</v>
      </c>
      <c r="H78" s="14">
        <v>78.54323445131085</v>
      </c>
      <c r="I78" s="14">
        <v>2.8368497597979268</v>
      </c>
      <c r="J78" s="14">
        <v>3.4415021784199946</v>
      </c>
      <c r="K78" s="8">
        <v>102.4</v>
      </c>
      <c r="L78" s="8">
        <v>91.1</v>
      </c>
      <c r="M78" s="24">
        <v>143.45583494519664</v>
      </c>
      <c r="N78" s="24">
        <v>91.8</v>
      </c>
      <c r="O78" s="24">
        <v>99</v>
      </c>
      <c r="P78" s="14">
        <v>1933.4476563775927</v>
      </c>
      <c r="Q78" s="14">
        <v>1584.1090968479505</v>
      </c>
      <c r="R78" s="14">
        <v>1.2205268312799629</v>
      </c>
      <c r="S78" s="14">
        <v>27.355227005514006</v>
      </c>
      <c r="T78" s="14">
        <v>40.875692523777644</v>
      </c>
      <c r="U78" s="14">
        <v>409.81225806325034</v>
      </c>
      <c r="V78" s="14">
        <v>0</v>
      </c>
      <c r="W78" s="55">
        <v>2.4492</v>
      </c>
      <c r="X78" s="14">
        <v>3.089032690304272</v>
      </c>
      <c r="Y78" s="14">
        <v>1461.2934835864774</v>
      </c>
      <c r="Z78" s="14">
        <v>4667.238281887964</v>
      </c>
      <c r="AA78" s="14">
        <v>5573.656704229953</v>
      </c>
      <c r="AB78" s="14">
        <v>2.61</v>
      </c>
      <c r="AC78" s="14">
        <v>3.0363537303136123</v>
      </c>
      <c r="AD78" t="s">
        <v>5</v>
      </c>
      <c r="AE78" s="14">
        <v>87.13035457577425</v>
      </c>
      <c r="AF78" s="8">
        <v>1626.4</v>
      </c>
      <c r="AG78" s="14">
        <v>1.509879942115272</v>
      </c>
      <c r="AH78" s="14">
        <v>5.891076215641427</v>
      </c>
      <c r="AI78" s="14">
        <v>3.998249585854863</v>
      </c>
      <c r="AJ78" s="14">
        <v>19.4</v>
      </c>
    </row>
    <row r="79" spans="1:36" ht="12.75">
      <c r="A79" s="3">
        <v>1939</v>
      </c>
      <c r="B79" s="14">
        <v>40.289</v>
      </c>
      <c r="C79" s="14">
        <v>149.6</v>
      </c>
      <c r="D79" s="14">
        <v>292.4749479166667</v>
      </c>
      <c r="E79" s="14">
        <v>260.10375</v>
      </c>
      <c r="F79" s="14">
        <v>1.1244549450619863</v>
      </c>
      <c r="G79" s="14">
        <v>124.6</v>
      </c>
      <c r="H79" s="14">
        <v>80.89432497218037</v>
      </c>
      <c r="I79" s="14">
        <v>2.4286833770399414</v>
      </c>
      <c r="J79" s="14">
        <v>3.4202468548662552</v>
      </c>
      <c r="K79" s="8">
        <v>100</v>
      </c>
      <c r="L79" s="8">
        <v>100</v>
      </c>
      <c r="M79" s="24">
        <v>157.4468085106383</v>
      </c>
      <c r="N79" s="24">
        <v>100</v>
      </c>
      <c r="O79" s="24">
        <v>100</v>
      </c>
      <c r="P79" s="14">
        <v>1734.117458793407</v>
      </c>
      <c r="Q79" s="14">
        <v>1518.2429188670187</v>
      </c>
      <c r="R79" s="14">
        <v>1.1421870882740448</v>
      </c>
      <c r="S79" s="14">
        <v>26.80019781590684</v>
      </c>
      <c r="T79" s="14">
        <v>39.060465734993144</v>
      </c>
      <c r="U79" s="14">
        <v>370.1171699356729</v>
      </c>
      <c r="V79" s="14">
        <v>0</v>
      </c>
      <c r="W79" s="55">
        <v>2.4996</v>
      </c>
      <c r="X79" s="14">
        <v>2.0369278451127237</v>
      </c>
      <c r="Y79" s="14">
        <v>1541.8466954712753</v>
      </c>
      <c r="Z79" s="14">
        <v>4380.300848135702</v>
      </c>
      <c r="AA79" s="14">
        <v>5795.7273163706195</v>
      </c>
      <c r="AB79" s="14">
        <v>2.52</v>
      </c>
      <c r="AC79" s="14">
        <v>4.070774422875378</v>
      </c>
      <c r="AD79" t="s">
        <v>5</v>
      </c>
      <c r="AE79" s="14">
        <v>85.72518723528906</v>
      </c>
      <c r="AF79" s="8">
        <v>1739</v>
      </c>
      <c r="AG79" s="14">
        <v>1.5015085785140347</v>
      </c>
      <c r="AH79" s="14">
        <v>-2.9431797606370913</v>
      </c>
      <c r="AI79" s="14">
        <v>3.8383744248943197</v>
      </c>
      <c r="AJ79" s="14">
        <v>22.7</v>
      </c>
    </row>
    <row r="80" spans="1:36" ht="12.75">
      <c r="A80" s="3">
        <v>1940</v>
      </c>
      <c r="B80" s="14">
        <v>41.114</v>
      </c>
      <c r="C80" s="14">
        <v>123.4</v>
      </c>
      <c r="D80" s="14">
        <v>252.1</v>
      </c>
      <c r="E80" s="14">
        <v>200.7</v>
      </c>
      <c r="F80" s="14">
        <v>1.2561036372695566</v>
      </c>
      <c r="G80" s="14">
        <v>102.3</v>
      </c>
      <c r="H80" s="14">
        <v>73.51865981469093</v>
      </c>
      <c r="I80" s="14">
        <v>1.5219362612015128</v>
      </c>
      <c r="J80" s="14">
        <v>3.0259325797444654</v>
      </c>
      <c r="K80" s="8">
        <v>98.2</v>
      </c>
      <c r="L80" s="8">
        <v>102.3</v>
      </c>
      <c r="M80" s="24">
        <v>163.16355039759296</v>
      </c>
      <c r="N80" s="24">
        <v>100.4</v>
      </c>
      <c r="O80" s="24">
        <v>103</v>
      </c>
      <c r="P80" s="14">
        <v>1735.6877741536387</v>
      </c>
      <c r="Q80" s="14">
        <v>1513.3280845799122</v>
      </c>
      <c r="R80" s="14">
        <v>1.146934225195095</v>
      </c>
      <c r="S80" s="14">
        <v>28.08401491145983</v>
      </c>
      <c r="T80" s="14">
        <v>38.77971391158708</v>
      </c>
      <c r="U80" s="14">
        <v>385.71995239984136</v>
      </c>
      <c r="V80" s="14">
        <v>4.992699398172536</v>
      </c>
      <c r="W80" s="55">
        <v>2.6673</v>
      </c>
      <c r="X80" s="14">
        <v>6.493600574027636</v>
      </c>
      <c r="Y80" s="14">
        <v>1534.8854647021333</v>
      </c>
      <c r="Z80" s="14">
        <v>4178.007723165748</v>
      </c>
      <c r="AA80" s="14">
        <v>5785.251002886815</v>
      </c>
      <c r="AB80" s="14">
        <v>5.06</v>
      </c>
      <c r="AC80" s="14">
        <v>-0.3549282565176948</v>
      </c>
      <c r="AD80" t="s">
        <v>5</v>
      </c>
      <c r="AE80" s="14">
        <v>84.34268128834897</v>
      </c>
      <c r="AF80" s="8">
        <v>1803.6</v>
      </c>
      <c r="AG80" s="14">
        <v>-0.7334978487518506</v>
      </c>
      <c r="AH80" s="14">
        <v>-0.7172759329080003</v>
      </c>
      <c r="AI80" s="14">
        <v>1.1281146431449063</v>
      </c>
      <c r="AJ80" s="14">
        <v>18.4</v>
      </c>
    </row>
    <row r="81" spans="1:36" ht="12.75">
      <c r="A81" s="3">
        <v>1941</v>
      </c>
      <c r="B81" s="14">
        <v>42.069</v>
      </c>
      <c r="C81" s="14">
        <v>140.8</v>
      </c>
      <c r="D81" s="14">
        <v>367.7</v>
      </c>
      <c r="E81" s="14">
        <v>222.5</v>
      </c>
      <c r="F81" s="14">
        <v>1.6525842696629214</v>
      </c>
      <c r="G81" s="14">
        <v>103.6</v>
      </c>
      <c r="H81" s="14">
        <v>85.84842849654899</v>
      </c>
      <c r="I81" s="14">
        <v>1.752696127655639</v>
      </c>
      <c r="J81" s="14">
        <v>3.197952423150731</v>
      </c>
      <c r="K81" s="8">
        <v>104.4</v>
      </c>
      <c r="L81" s="8">
        <v>112.5</v>
      </c>
      <c r="M81" s="24">
        <v>166.94605630775843</v>
      </c>
      <c r="N81" s="24">
        <v>109.4</v>
      </c>
      <c r="O81" s="24">
        <v>102.4</v>
      </c>
      <c r="P81" s="14">
        <v>1646.5704953728907</v>
      </c>
      <c r="Q81" s="14">
        <v>1376.4133097441481</v>
      </c>
      <c r="R81" s="14">
        <v>1.1962762084006295</v>
      </c>
      <c r="S81" s="14">
        <v>28.406193154642214</v>
      </c>
      <c r="T81" s="14">
        <v>39.69290952859695</v>
      </c>
      <c r="U81" s="14">
        <v>262.52379657329345</v>
      </c>
      <c r="V81" s="14">
        <v>4.963934031021373</v>
      </c>
      <c r="W81" s="55">
        <v>2.9392</v>
      </c>
      <c r="X81" s="14">
        <v>9.70707106656582</v>
      </c>
      <c r="Y81" s="14">
        <v>1806.6140446379968</v>
      </c>
      <c r="Z81" s="14">
        <v>4828.184540010887</v>
      </c>
      <c r="AA81" s="14">
        <v>6607.58029395754</v>
      </c>
      <c r="AB81" s="14">
        <v>3.08</v>
      </c>
      <c r="AC81" s="14">
        <v>-3.245515262242926</v>
      </c>
      <c r="AD81" t="s">
        <v>5</v>
      </c>
      <c r="AE81" s="14">
        <v>82.98247127046972</v>
      </c>
      <c r="AF81" s="8">
        <v>1991.8</v>
      </c>
      <c r="AG81" s="14">
        <v>-4.955227916283123</v>
      </c>
      <c r="AH81" s="14">
        <v>-15.934265007517903</v>
      </c>
      <c r="AI81" s="14">
        <v>-2.841579591509724</v>
      </c>
      <c r="AJ81" s="14">
        <v>9.9</v>
      </c>
    </row>
    <row r="82" spans="1:36" ht="12.75">
      <c r="A82" s="3">
        <v>1942</v>
      </c>
      <c r="B82" s="14">
        <v>43.069</v>
      </c>
      <c r="C82" s="14">
        <v>113.7</v>
      </c>
      <c r="D82" s="14">
        <v>409.8</v>
      </c>
      <c r="E82" s="14">
        <v>177.4</v>
      </c>
      <c r="F82" s="14">
        <v>2.310033821871477</v>
      </c>
      <c r="G82" s="14">
        <v>73</v>
      </c>
      <c r="H82" s="14">
        <v>104.71101476751242</v>
      </c>
      <c r="I82" s="14">
        <v>1.075956821722196</v>
      </c>
      <c r="J82" s="14">
        <v>2.968795920473839</v>
      </c>
      <c r="K82" s="8">
        <v>99.8</v>
      </c>
      <c r="L82" s="8">
        <v>112.2</v>
      </c>
      <c r="M82" s="24">
        <v>175.97249086610788</v>
      </c>
      <c r="N82" s="24">
        <v>106.6</v>
      </c>
      <c r="O82" s="24">
        <v>102.9</v>
      </c>
      <c r="P82" s="14">
        <v>1682.3250504873122</v>
      </c>
      <c r="Q82" s="14">
        <v>1280.9377469488102</v>
      </c>
      <c r="R82" s="14">
        <v>1.3133542629176207</v>
      </c>
      <c r="S82" s="14">
        <v>33.19124860613069</v>
      </c>
      <c r="T82" s="14">
        <v>42.18938414226909</v>
      </c>
      <c r="U82" s="14">
        <v>228.01366520253782</v>
      </c>
      <c r="V82" s="14">
        <v>4.553196484357613</v>
      </c>
      <c r="W82" s="55">
        <v>3.4167</v>
      </c>
      <c r="X82" s="14">
        <v>15.053773748755406</v>
      </c>
      <c r="Y82" s="14">
        <v>1794.1288377674364</v>
      </c>
      <c r="Z82" s="14">
        <v>5125.413410600872</v>
      </c>
      <c r="AA82" s="14">
        <v>6837.299148300992</v>
      </c>
      <c r="AB82" s="14">
        <v>2.69</v>
      </c>
      <c r="AC82" s="14">
        <v>-7.63202743591499</v>
      </c>
      <c r="AD82" t="s">
        <v>5</v>
      </c>
      <c r="AE82" s="14">
        <v>81.64419761108037</v>
      </c>
      <c r="AF82" s="8">
        <v>2211.3</v>
      </c>
      <c r="AG82" s="14">
        <v>-9.711874774704684</v>
      </c>
      <c r="AH82" s="14">
        <v>-6.239525926539521</v>
      </c>
      <c r="AI82" s="14">
        <v>-7.208051290423844</v>
      </c>
      <c r="AJ82" s="14">
        <v>2.4</v>
      </c>
    </row>
    <row r="83" spans="1:36" ht="12.75">
      <c r="A83" s="3">
        <v>1943</v>
      </c>
      <c r="B83" s="14">
        <v>44.093</v>
      </c>
      <c r="C83" s="14">
        <v>118.2</v>
      </c>
      <c r="D83" s="14">
        <v>472.6</v>
      </c>
      <c r="E83" s="14">
        <v>226.9</v>
      </c>
      <c r="F83" s="14">
        <v>2.082855883649185</v>
      </c>
      <c r="G83" s="14">
        <v>82.2</v>
      </c>
      <c r="H83" s="14">
        <v>102.26457005603159</v>
      </c>
      <c r="I83" s="14">
        <v>1.1632451730240883</v>
      </c>
      <c r="J83" s="14">
        <v>2.821945870791153</v>
      </c>
      <c r="K83" s="8">
        <v>107.1</v>
      </c>
      <c r="L83" s="8">
        <v>127.1</v>
      </c>
      <c r="M83" s="24">
        <v>161.9170427681066</v>
      </c>
      <c r="N83" s="24">
        <v>113.3</v>
      </c>
      <c r="O83" s="24">
        <v>129.5</v>
      </c>
      <c r="P83" s="14">
        <v>1491.9678714859438</v>
      </c>
      <c r="Q83" s="14">
        <v>1366.1260040160641</v>
      </c>
      <c r="R83" s="14">
        <v>1.092115856882847</v>
      </c>
      <c r="S83" s="14">
        <v>35.04607114758673</v>
      </c>
      <c r="T83" s="14">
        <v>45.14273287241096</v>
      </c>
      <c r="U83" s="14">
        <v>192.91155311045281</v>
      </c>
      <c r="V83" s="14">
        <v>3.8252833141548295</v>
      </c>
      <c r="W83" s="55">
        <v>3.984</v>
      </c>
      <c r="X83" s="14">
        <v>15.361116675607356</v>
      </c>
      <c r="Y83" s="14">
        <v>2144.0763052208836</v>
      </c>
      <c r="Z83" s="14">
        <v>6745.983935742972</v>
      </c>
      <c r="AA83" s="14">
        <v>8720.381526104418</v>
      </c>
      <c r="AB83" s="14">
        <v>1.82</v>
      </c>
      <c r="AC83" s="14">
        <v>-8.559362008740322</v>
      </c>
      <c r="AD83" t="s">
        <v>5</v>
      </c>
      <c r="AE83" s="14">
        <v>80.06219834824368</v>
      </c>
      <c r="AF83" s="8">
        <v>2485.5</v>
      </c>
      <c r="AG83" s="14">
        <v>-5.804800706844685</v>
      </c>
      <c r="AH83" s="14">
        <v>-2.479195579430619</v>
      </c>
      <c r="AI83" s="14">
        <v>-3.818985936258301</v>
      </c>
      <c r="AJ83" s="14">
        <v>1.3</v>
      </c>
    </row>
    <row r="84" spans="1:36" ht="12.75">
      <c r="A84" s="3">
        <v>1944</v>
      </c>
      <c r="B84" s="14">
        <v>45.141</v>
      </c>
      <c r="C84" s="14">
        <v>129.5</v>
      </c>
      <c r="D84" s="14">
        <v>580.3</v>
      </c>
      <c r="E84" s="14">
        <v>310.4</v>
      </c>
      <c r="F84" s="14">
        <v>1.8695231958762886</v>
      </c>
      <c r="G84" s="14">
        <v>105.8</v>
      </c>
      <c r="H84" s="14">
        <v>107.83466454935271</v>
      </c>
      <c r="I84" s="14">
        <v>1.4967585047947618</v>
      </c>
      <c r="J84" s="14">
        <v>3.448663719312633</v>
      </c>
      <c r="K84" s="8">
        <v>109.7</v>
      </c>
      <c r="L84" s="8">
        <v>140.7</v>
      </c>
      <c r="M84" s="24">
        <v>195.0139694820546</v>
      </c>
      <c r="N84" s="24">
        <v>125.2</v>
      </c>
      <c r="O84" s="24">
        <v>166.3</v>
      </c>
      <c r="P84" s="14">
        <v>1550.0977822161194</v>
      </c>
      <c r="Q84" s="14">
        <v>1532.5175799941744</v>
      </c>
      <c r="R84" s="14">
        <v>1.011471452237443</v>
      </c>
      <c r="S84" s="14">
        <v>39.91900849985162</v>
      </c>
      <c r="T84" s="14">
        <v>49.93623515314982</v>
      </c>
      <c r="U84" s="14">
        <v>129.7432362571084</v>
      </c>
      <c r="V84" s="14">
        <v>12.62253792359495</v>
      </c>
      <c r="W84" s="55">
        <v>4.8066</v>
      </c>
      <c r="X84" s="14">
        <v>18.770363374463738</v>
      </c>
      <c r="Y84" s="14">
        <v>2426.2472433736943</v>
      </c>
      <c r="Z84" s="14">
        <v>6999.542296009653</v>
      </c>
      <c r="AA84" s="14">
        <v>9113.926684142636</v>
      </c>
      <c r="AB84" s="14">
        <v>2.11</v>
      </c>
      <c r="AC84" s="14">
        <v>-10.79777717660525</v>
      </c>
      <c r="AD84" t="s">
        <v>5</v>
      </c>
      <c r="AE84" s="14">
        <v>85.47348228764997</v>
      </c>
      <c r="AF84" s="8">
        <v>2595.2</v>
      </c>
      <c r="AG84" s="14">
        <v>-0.8204902506318926</v>
      </c>
      <c r="AH84" s="14">
        <v>-0.7473300598124936</v>
      </c>
      <c r="AI84" s="14">
        <v>0.8988095097823834</v>
      </c>
      <c r="AJ84" s="14">
        <v>1.6</v>
      </c>
    </row>
    <row r="85" spans="1:36" ht="12.75">
      <c r="A85" s="3">
        <v>1945</v>
      </c>
      <c r="B85" s="14">
        <v>46.215</v>
      </c>
      <c r="C85" s="14">
        <v>138.4</v>
      </c>
      <c r="D85" s="14">
        <v>655.1</v>
      </c>
      <c r="E85" s="14">
        <v>322.5</v>
      </c>
      <c r="F85" s="14">
        <v>2.0313178294573646</v>
      </c>
      <c r="G85" s="14">
        <v>110.2</v>
      </c>
      <c r="H85" s="14">
        <v>114.19182642354714</v>
      </c>
      <c r="I85" s="14">
        <v>1.9240044937857037</v>
      </c>
      <c r="J85" s="14">
        <v>4.018648647679119</v>
      </c>
      <c r="K85" s="8">
        <v>107.3</v>
      </c>
      <c r="L85" s="8">
        <v>146.9</v>
      </c>
      <c r="M85" s="24">
        <v>220.3954437996991</v>
      </c>
      <c r="N85" s="24">
        <v>125.1</v>
      </c>
      <c r="O85" s="24">
        <v>210.9</v>
      </c>
      <c r="P85" s="14">
        <v>1783.2391918314142</v>
      </c>
      <c r="Q85" s="14">
        <v>1602.5881671373743</v>
      </c>
      <c r="R85" s="14">
        <v>1.112724546704178</v>
      </c>
      <c r="S85" s="14">
        <v>57.32226869480792</v>
      </c>
      <c r="T85" s="14">
        <v>78.15019042984324</v>
      </c>
      <c r="U85" s="14">
        <v>106.56388337658372</v>
      </c>
      <c r="V85" s="14">
        <v>6.618195773289779</v>
      </c>
      <c r="W85" s="55">
        <v>5.5236</v>
      </c>
      <c r="X85" s="14">
        <v>13.903984816206982</v>
      </c>
      <c r="Y85" s="14">
        <v>2592.6931711202838</v>
      </c>
      <c r="Z85" s="14">
        <v>7245.998986168441</v>
      </c>
      <c r="AA85" s="14">
        <v>9532.913317401695</v>
      </c>
      <c r="AB85" s="14">
        <v>3.03</v>
      </c>
      <c r="AC85" s="14">
        <v>-6.805786893154043</v>
      </c>
      <c r="AD85" t="s">
        <v>5</v>
      </c>
      <c r="AE85" s="14">
        <v>86.14370795386726</v>
      </c>
      <c r="AF85" s="8">
        <v>2395.5</v>
      </c>
      <c r="AG85" s="14">
        <v>-2.542658429145562</v>
      </c>
      <c r="AH85" s="14">
        <v>-1.8248906718775448</v>
      </c>
      <c r="AI85" s="14">
        <v>-1.2103682259421822</v>
      </c>
      <c r="AJ85" s="14">
        <v>3.2</v>
      </c>
    </row>
    <row r="86" spans="1:36" ht="12.75">
      <c r="A86" s="3">
        <v>1946</v>
      </c>
      <c r="B86" s="14">
        <v>47.313</v>
      </c>
      <c r="C86" s="14">
        <v>158.6</v>
      </c>
      <c r="D86" s="14">
        <v>985</v>
      </c>
      <c r="E86" s="14">
        <v>594</v>
      </c>
      <c r="F86" s="14">
        <v>1.6582491582491583</v>
      </c>
      <c r="G86" s="14">
        <v>146.6</v>
      </c>
      <c r="H86" s="14">
        <v>108.21618195716145</v>
      </c>
      <c r="I86" s="14">
        <v>3.754962129301306</v>
      </c>
      <c r="J86" s="14">
        <v>5.420904120878078</v>
      </c>
      <c r="K86" s="8">
        <v>116.3</v>
      </c>
      <c r="L86" s="8">
        <v>170.7</v>
      </c>
      <c r="M86" s="24">
        <v>236.42420334876812</v>
      </c>
      <c r="N86" s="24">
        <v>128.3</v>
      </c>
      <c r="O86" s="24">
        <v>230.4</v>
      </c>
      <c r="P86" s="14">
        <v>2244.0708495947165</v>
      </c>
      <c r="Q86" s="14">
        <v>1828.0547962521132</v>
      </c>
      <c r="R86" s="14">
        <v>1.227573076143845</v>
      </c>
      <c r="S86" s="14">
        <v>71.81395230253206</v>
      </c>
      <c r="T86" s="14">
        <v>95.81706486399754</v>
      </c>
      <c r="U86" s="14">
        <v>65.38071065989848</v>
      </c>
      <c r="V86" s="14">
        <v>2.2409728075389306</v>
      </c>
      <c r="W86" s="55">
        <v>6.3289</v>
      </c>
      <c r="X86" s="14">
        <v>13.60966237548784</v>
      </c>
      <c r="Y86" s="14">
        <v>2654.4897217525954</v>
      </c>
      <c r="Z86" s="14">
        <v>6968.035519600562</v>
      </c>
      <c r="AA86" s="14">
        <v>9006.304413089163</v>
      </c>
      <c r="AB86" s="14">
        <v>2.89</v>
      </c>
      <c r="AC86" s="14">
        <v>-6.092741322810113</v>
      </c>
      <c r="AD86" t="s">
        <v>5</v>
      </c>
      <c r="AE86" s="14">
        <v>96.81997499632133</v>
      </c>
      <c r="AF86" s="8">
        <v>1935.38</v>
      </c>
      <c r="AG86" s="14">
        <v>-6.831331764005774</v>
      </c>
      <c r="AH86" s="14">
        <v>-27.438568573156285</v>
      </c>
      <c r="AI86" s="14">
        <v>-5.023380530980182</v>
      </c>
      <c r="AJ86" s="14">
        <v>13</v>
      </c>
    </row>
    <row r="87" spans="1:36" ht="12.75">
      <c r="A87" s="3">
        <v>1947</v>
      </c>
      <c r="B87" s="14">
        <v>48.438</v>
      </c>
      <c r="C87" s="14">
        <v>145.9</v>
      </c>
      <c r="D87" s="14">
        <v>1157</v>
      </c>
      <c r="E87" s="14">
        <v>1027</v>
      </c>
      <c r="F87" s="14">
        <v>1.1265822784810127</v>
      </c>
      <c r="G87" s="14">
        <v>215.1</v>
      </c>
      <c r="H87" s="14">
        <v>117.26264021178211</v>
      </c>
      <c r="I87" s="14">
        <v>6.030685619096469</v>
      </c>
      <c r="J87" s="14">
        <v>7.3814569626545765</v>
      </c>
      <c r="K87" s="8">
        <v>117.1</v>
      </c>
      <c r="L87" s="8">
        <v>177.2</v>
      </c>
      <c r="M87" s="24">
        <v>261.61225406873376</v>
      </c>
      <c r="N87" s="24">
        <v>131.2</v>
      </c>
      <c r="O87" s="24">
        <v>240.9</v>
      </c>
      <c r="P87" s="14">
        <v>1940.6778433048846</v>
      </c>
      <c r="Q87" s="14">
        <v>2007.3704954139075</v>
      </c>
      <c r="R87" s="14">
        <v>0.9667761122018129</v>
      </c>
      <c r="S87" s="14">
        <v>60.26122867281354</v>
      </c>
      <c r="T87" s="14">
        <v>104.5239467145214</v>
      </c>
      <c r="U87" s="14">
        <v>54.019014693172</v>
      </c>
      <c r="V87" s="14">
        <v>5.2722558340535866</v>
      </c>
      <c r="W87" s="55">
        <v>6.9013</v>
      </c>
      <c r="X87" s="14">
        <v>8.658335427023456</v>
      </c>
      <c r="Y87" s="14">
        <v>2448.813991566806</v>
      </c>
      <c r="Z87" s="14">
        <v>6274.18022691377</v>
      </c>
      <c r="AA87" s="14">
        <v>8012.983061162389</v>
      </c>
      <c r="AB87" s="14">
        <v>4.97</v>
      </c>
      <c r="AC87" s="14">
        <v>-1.3204865597537085</v>
      </c>
      <c r="AD87" t="s">
        <v>5</v>
      </c>
      <c r="AE87" s="14">
        <v>103.3385378893399</v>
      </c>
      <c r="AF87" s="8">
        <v>1941.1</v>
      </c>
      <c r="AG87" s="14">
        <v>-13.82697908295776</v>
      </c>
      <c r="AH87" s="14">
        <v>-10.684062295544862</v>
      </c>
      <c r="AI87" s="14">
        <v>-10.69507269029133</v>
      </c>
      <c r="AJ87" s="14">
        <v>18.8</v>
      </c>
    </row>
    <row r="88" spans="1:36" ht="12.75">
      <c r="A88" s="3">
        <v>1948</v>
      </c>
      <c r="B88" s="14">
        <v>49.59</v>
      </c>
      <c r="C88" s="14">
        <v>143.7</v>
      </c>
      <c r="D88" s="14">
        <v>1183</v>
      </c>
      <c r="E88" s="14">
        <v>905</v>
      </c>
      <c r="F88" s="14">
        <v>1.307182320441989</v>
      </c>
      <c r="G88" s="14">
        <v>176.8</v>
      </c>
      <c r="H88" s="14">
        <v>113.54637985608325</v>
      </c>
      <c r="I88" s="14">
        <v>5.746381806798375</v>
      </c>
      <c r="J88" s="14">
        <v>7.460873626690117</v>
      </c>
      <c r="K88" s="8">
        <v>125.17989999999999</v>
      </c>
      <c r="L88" s="8">
        <v>194.6</v>
      </c>
      <c r="M88" s="24">
        <v>318.4190365941817</v>
      </c>
      <c r="N88" s="24">
        <v>152.97919999999996</v>
      </c>
      <c r="O88" s="24">
        <v>269.1984939759036</v>
      </c>
      <c r="P88" s="14">
        <v>2147.5815830881847</v>
      </c>
      <c r="Q88" s="14">
        <v>2148.042826845454</v>
      </c>
      <c r="R88" s="14">
        <v>0.9997852725506658</v>
      </c>
      <c r="S88" s="14">
        <v>56.90626974648108</v>
      </c>
      <c r="T88" s="14">
        <v>125.08792056335628</v>
      </c>
      <c r="U88" s="14">
        <v>50.46491969568893</v>
      </c>
      <c r="V88" s="14">
        <v>7.2696534234995775</v>
      </c>
      <c r="W88" s="55">
        <v>7.3085</v>
      </c>
      <c r="X88" s="14">
        <v>5.732825469303848</v>
      </c>
      <c r="Y88" s="14">
        <v>2421.8375863720325</v>
      </c>
      <c r="Z88" s="14">
        <v>6376.13737429021</v>
      </c>
      <c r="AA88" s="14">
        <v>8168.570842170076</v>
      </c>
      <c r="AB88" s="14">
        <v>5.06</v>
      </c>
      <c r="AC88" s="14">
        <v>1.8422178126042743</v>
      </c>
      <c r="AD88" t="s">
        <v>5</v>
      </c>
      <c r="AE88" s="14">
        <v>109.10932193451073</v>
      </c>
      <c r="AF88" s="8">
        <v>2043.1</v>
      </c>
      <c r="AG88" s="14">
        <v>-5.673930284762881</v>
      </c>
      <c r="AH88" s="14">
        <v>-0.4198799431153164</v>
      </c>
      <c r="AI88" s="14">
        <v>-4.30490215433651</v>
      </c>
      <c r="AJ88" s="14">
        <v>21.6</v>
      </c>
    </row>
    <row r="89" spans="1:36" ht="12.75">
      <c r="A89" s="3">
        <v>1949</v>
      </c>
      <c r="B89" s="14">
        <v>50.769</v>
      </c>
      <c r="C89" s="14">
        <v>128.2</v>
      </c>
      <c r="D89" s="14">
        <v>1100</v>
      </c>
      <c r="E89" s="14">
        <v>947</v>
      </c>
      <c r="F89" s="14">
        <v>1.1615628299894403</v>
      </c>
      <c r="G89" s="14">
        <v>177.5</v>
      </c>
      <c r="H89" s="14">
        <v>113.54412628169054</v>
      </c>
      <c r="I89" s="14">
        <v>5.859574181809686</v>
      </c>
      <c r="J89" s="14">
        <v>8.33479268022694</v>
      </c>
      <c r="K89" s="8">
        <v>130.81299549999997</v>
      </c>
      <c r="L89" s="8">
        <v>213.8</v>
      </c>
      <c r="M89" s="24">
        <v>366.7231346345467</v>
      </c>
      <c r="N89" s="24">
        <v>165.98243199999996</v>
      </c>
      <c r="O89" s="24">
        <v>286.6129518072289</v>
      </c>
      <c r="P89" s="14">
        <v>2622.9688686408504</v>
      </c>
      <c r="Q89" s="14">
        <v>2267.3424449506456</v>
      </c>
      <c r="R89" s="14">
        <v>1.1568472484084538</v>
      </c>
      <c r="S89" s="14">
        <v>56.87741883967788</v>
      </c>
      <c r="T89" s="14">
        <v>150.06371430330313</v>
      </c>
      <c r="U89" s="14">
        <v>54.63636363636363</v>
      </c>
      <c r="V89" s="14">
        <v>11.636363636363637</v>
      </c>
      <c r="W89" s="55">
        <v>7.902</v>
      </c>
      <c r="X89" s="14">
        <v>7.807783764198883</v>
      </c>
      <c r="Y89" s="14">
        <v>2455.074664641863</v>
      </c>
      <c r="Z89" s="14">
        <v>6934.953176411035</v>
      </c>
      <c r="AA89" s="14">
        <v>8820.551759048341</v>
      </c>
      <c r="AB89" s="14">
        <v>3.48</v>
      </c>
      <c r="AC89" s="14">
        <v>-0.26714606966029564</v>
      </c>
      <c r="AD89" t="s">
        <v>5</v>
      </c>
      <c r="AE89" s="14">
        <v>117.22596769899818</v>
      </c>
      <c r="AF89" s="8">
        <v>2117.1</v>
      </c>
      <c r="AG89" s="14">
        <v>-1.2810648693718405</v>
      </c>
      <c r="AH89" s="14">
        <v>6.235317283432172</v>
      </c>
      <c r="AI89" s="14">
        <v>-0.567551109292741</v>
      </c>
      <c r="AJ89" s="14">
        <v>23.8</v>
      </c>
    </row>
    <row r="90" spans="1:36" ht="12.75">
      <c r="A90" s="3">
        <v>1950</v>
      </c>
      <c r="B90" s="14">
        <v>53.443</v>
      </c>
      <c r="C90" s="14">
        <v>105.9</v>
      </c>
      <c r="D90" s="14">
        <v>1359</v>
      </c>
      <c r="E90" s="14">
        <v>934</v>
      </c>
      <c r="F90" s="14">
        <v>1.455032119914347</v>
      </c>
      <c r="G90" s="14">
        <v>194.3</v>
      </c>
      <c r="H90" s="14">
        <v>188.47816956369786</v>
      </c>
      <c r="I90" s="14">
        <v>6.4092406343540524</v>
      </c>
      <c r="J90" s="14">
        <v>9.031278185154417</v>
      </c>
      <c r="K90" s="8">
        <v>132.77519043249995</v>
      </c>
      <c r="L90" s="8">
        <v>240.95260000000002</v>
      </c>
      <c r="M90" s="24">
        <v>396.653694586093</v>
      </c>
      <c r="N90" s="24">
        <v>181.75076303999995</v>
      </c>
      <c r="O90" s="24">
        <v>293.86897590361446</v>
      </c>
      <c r="P90" s="14">
        <v>2782.962001251941</v>
      </c>
      <c r="Q90" s="14">
        <v>2435.490227899752</v>
      </c>
      <c r="R90" s="14">
        <v>1.1426701570680624</v>
      </c>
      <c r="S90" s="14">
        <v>58.60289690623982</v>
      </c>
      <c r="T90" s="14">
        <v>177.26320844033995</v>
      </c>
      <c r="U90" s="14">
        <v>41.13318616629875</v>
      </c>
      <c r="V90" s="14">
        <v>8.241353936718175</v>
      </c>
      <c r="W90" s="55">
        <v>8.6266</v>
      </c>
      <c r="X90" s="14">
        <v>8.773456097025933</v>
      </c>
      <c r="Y90" s="14">
        <v>2921.1972271810446</v>
      </c>
      <c r="Z90" s="14">
        <v>8346.277791945842</v>
      </c>
      <c r="AA90" s="14">
        <v>10282.150557577725</v>
      </c>
      <c r="AB90" s="14">
        <v>3.04</v>
      </c>
      <c r="AC90" s="14">
        <v>-1.3192425983932665</v>
      </c>
      <c r="AD90" t="s">
        <v>5</v>
      </c>
      <c r="AE90" s="14">
        <v>115.84949057272388</v>
      </c>
      <c r="AF90" s="8">
        <v>2289.2</v>
      </c>
      <c r="AG90" s="14">
        <v>2.6418249014212423</v>
      </c>
      <c r="AH90" s="14">
        <v>-2.6559989797974017</v>
      </c>
      <c r="AI90" s="14">
        <v>3.653775186870112</v>
      </c>
      <c r="AJ90" s="14">
        <v>35.5</v>
      </c>
    </row>
    <row r="91" spans="1:36" ht="12.75">
      <c r="A91" s="3">
        <v>1951</v>
      </c>
      <c r="B91" s="14">
        <v>55.673956999999994</v>
      </c>
      <c r="C91" s="14">
        <v>117</v>
      </c>
      <c r="D91" s="14">
        <v>1771</v>
      </c>
      <c r="E91" s="14">
        <v>1703</v>
      </c>
      <c r="F91" s="14">
        <v>1.0399295361127423</v>
      </c>
      <c r="G91" s="14">
        <v>270.2</v>
      </c>
      <c r="H91" s="14">
        <v>169.5567293062928</v>
      </c>
      <c r="I91" s="14">
        <v>8.274237253280592</v>
      </c>
      <c r="J91" s="14">
        <v>11.359777299848565</v>
      </c>
      <c r="K91" s="8">
        <v>133.70461676552748</v>
      </c>
      <c r="L91" s="8">
        <v>253.7230878</v>
      </c>
      <c r="M91" s="24">
        <v>416.68334700974935</v>
      </c>
      <c r="N91" s="24">
        <v>201.37984544831997</v>
      </c>
      <c r="O91" s="24">
        <v>329.42349397590357</v>
      </c>
      <c r="P91" s="14">
        <v>2643.9459951634535</v>
      </c>
      <c r="Q91" s="14">
        <v>2840.491878714301</v>
      </c>
      <c r="R91" s="14">
        <v>0.9308056872037914</v>
      </c>
      <c r="S91" s="14">
        <v>66.96006158127012</v>
      </c>
      <c r="T91" s="14">
        <v>133.6357734754285</v>
      </c>
      <c r="U91" s="14">
        <v>32.241671372106154</v>
      </c>
      <c r="V91" s="14">
        <v>2.6538678712591754</v>
      </c>
      <c r="W91" s="55">
        <v>10.2139</v>
      </c>
      <c r="X91" s="14">
        <v>16.88990847344165</v>
      </c>
      <c r="Y91" s="14">
        <v>2780.524579249846</v>
      </c>
      <c r="Z91" s="14">
        <v>8204.505624687925</v>
      </c>
      <c r="AA91" s="14">
        <v>9966.80993548008</v>
      </c>
      <c r="AB91" s="14">
        <v>2.03</v>
      </c>
      <c r="AC91" s="14">
        <v>-8.370658798805941</v>
      </c>
      <c r="AD91" t="s">
        <v>5</v>
      </c>
      <c r="AE91" s="14">
        <v>104.99954317076102</v>
      </c>
      <c r="AF91" s="8">
        <v>2448.9</v>
      </c>
      <c r="AG91" s="14">
        <v>-6.141684322977643</v>
      </c>
      <c r="AH91" s="14">
        <v>-9.250678080446468</v>
      </c>
      <c r="AI91" s="14">
        <v>-4.811591865753806</v>
      </c>
      <c r="AJ91" s="14">
        <v>62.6</v>
      </c>
    </row>
    <row r="92" spans="1:36" ht="12.75">
      <c r="A92" s="3">
        <v>1952</v>
      </c>
      <c r="B92" s="14">
        <v>57.430386</v>
      </c>
      <c r="C92" s="14">
        <v>94.5</v>
      </c>
      <c r="D92" s="14">
        <v>1416</v>
      </c>
      <c r="E92" s="14">
        <v>1702</v>
      </c>
      <c r="F92" s="14">
        <v>0.8319623971797885</v>
      </c>
      <c r="G92" s="14">
        <v>259.9</v>
      </c>
      <c r="H92" s="14">
        <v>155.32801048577915</v>
      </c>
      <c r="I92" s="14">
        <v>8.836860782740219</v>
      </c>
      <c r="J92" s="14">
        <v>12.3410572477564</v>
      </c>
      <c r="K92" s="8">
        <v>145.87173689119047</v>
      </c>
      <c r="L92" s="8">
        <v>267.9315807168</v>
      </c>
      <c r="M92" s="24">
        <v>463.4005978547564</v>
      </c>
      <c r="N92" s="24">
        <v>215.87919432059903</v>
      </c>
      <c r="O92" s="24">
        <v>354.09397590361436</v>
      </c>
      <c r="P92" s="14">
        <v>2688.5406025413554</v>
      </c>
      <c r="Q92" s="14">
        <v>2957.1482337760094</v>
      </c>
      <c r="R92" s="14">
        <v>0.9091666666666667</v>
      </c>
      <c r="S92" s="14">
        <v>63.23417960785917</v>
      </c>
      <c r="T92" s="14">
        <v>166.58605142517473</v>
      </c>
      <c r="U92" s="14">
        <v>45.056497175141246</v>
      </c>
      <c r="V92" s="14">
        <v>3.884180790960452</v>
      </c>
      <c r="W92" s="55">
        <v>11.1594</v>
      </c>
      <c r="X92" s="14">
        <v>8.853265437312396</v>
      </c>
      <c r="Y92" s="14">
        <v>2822.732404968009</v>
      </c>
      <c r="Z92" s="14">
        <v>8665.340430489094</v>
      </c>
      <c r="AA92" s="14">
        <v>10314.174597200566</v>
      </c>
      <c r="AB92" s="14">
        <v>2.82</v>
      </c>
      <c r="AC92" s="14">
        <v>-2.0305124018741627</v>
      </c>
      <c r="AD92" t="s">
        <v>5</v>
      </c>
      <c r="AE92" s="14">
        <v>111.16126160108233</v>
      </c>
      <c r="AF92" s="8">
        <v>2537.4</v>
      </c>
      <c r="AG92" s="14">
        <v>-0.4158793812499222</v>
      </c>
      <c r="AH92" s="14">
        <v>4.601862018924447</v>
      </c>
      <c r="AI92" s="14">
        <v>0.3269733751602555</v>
      </c>
      <c r="AJ92" s="14">
        <v>88.2</v>
      </c>
    </row>
    <row r="93" spans="1:36" ht="12.75">
      <c r="A93" s="3">
        <v>1953</v>
      </c>
      <c r="B93" s="14">
        <v>59.224695999999994</v>
      </c>
      <c r="C93" s="14">
        <v>104.6</v>
      </c>
      <c r="D93" s="14">
        <v>1540</v>
      </c>
      <c r="E93" s="14">
        <v>1116</v>
      </c>
      <c r="F93" s="14">
        <v>1.3799283154121864</v>
      </c>
      <c r="G93" s="14">
        <v>172.4</v>
      </c>
      <c r="H93" s="14">
        <v>160.57344966729937</v>
      </c>
      <c r="I93" s="14">
        <v>6.037368700011466</v>
      </c>
      <c r="J93" s="14">
        <v>11.713549107846745</v>
      </c>
      <c r="K93" s="8">
        <v>146.16348036497286</v>
      </c>
      <c r="L93" s="8">
        <v>292.8492177234624</v>
      </c>
      <c r="M93" s="24">
        <v>581.162176894672</v>
      </c>
      <c r="N93" s="24">
        <v>237.89887214130016</v>
      </c>
      <c r="O93" s="24">
        <v>378.7644578313252</v>
      </c>
      <c r="P93" s="14">
        <v>4092.976946628572</v>
      </c>
      <c r="Q93" s="14">
        <v>3227.196524285141</v>
      </c>
      <c r="R93" s="14">
        <v>1.2682763246143527</v>
      </c>
      <c r="S93" s="14">
        <v>59.05066277907809</v>
      </c>
      <c r="T93" s="14">
        <v>87.04320994030422</v>
      </c>
      <c r="U93" s="14">
        <v>75.25974025974025</v>
      </c>
      <c r="V93" s="14">
        <v>5.194805194805195</v>
      </c>
      <c r="W93" s="55">
        <v>12.7053</v>
      </c>
      <c r="X93" s="14">
        <v>12.973703717723728</v>
      </c>
      <c r="Y93" s="14">
        <v>2983.0070915287324</v>
      </c>
      <c r="Z93" s="14">
        <v>9082.823703493817</v>
      </c>
      <c r="AA93" s="14">
        <v>10625.487001487569</v>
      </c>
      <c r="AB93" s="14">
        <v>2.75</v>
      </c>
      <c r="AC93" s="14">
        <v>-5.997067782656684</v>
      </c>
      <c r="AD93" t="s">
        <v>5</v>
      </c>
      <c r="AE93" s="14">
        <v>110.8616979866985</v>
      </c>
      <c r="AF93" s="8">
        <v>2659.8</v>
      </c>
      <c r="AG93" s="14">
        <v>1.1860922826833957</v>
      </c>
      <c r="AH93" s="14">
        <v>3.3326309698194305</v>
      </c>
      <c r="AI93" s="14">
        <v>1.8223534196161406</v>
      </c>
      <c r="AJ93" s="14">
        <v>80.2</v>
      </c>
    </row>
    <row r="94" spans="1:36" ht="12.75">
      <c r="A94" s="3">
        <v>1954</v>
      </c>
      <c r="B94" s="14">
        <v>61.044905</v>
      </c>
      <c r="C94" s="14">
        <v>89.1</v>
      </c>
      <c r="D94" s="14">
        <v>1558</v>
      </c>
      <c r="E94" s="14">
        <v>1410</v>
      </c>
      <c r="F94" s="14">
        <v>1.1049645390070921</v>
      </c>
      <c r="G94" s="14">
        <v>231.9</v>
      </c>
      <c r="H94" s="14">
        <v>203.04066151088716</v>
      </c>
      <c r="I94" s="14">
        <v>8.51280745106707</v>
      </c>
      <c r="J94" s="14">
        <v>12.428065379678312</v>
      </c>
      <c r="K94" s="8">
        <v>157.7103953138057</v>
      </c>
      <c r="L94" s="8">
        <v>320.0841949717444</v>
      </c>
      <c r="M94" s="24">
        <v>712.7173622101087</v>
      </c>
      <c r="N94" s="24">
        <v>257.8823774011694</v>
      </c>
      <c r="O94" s="24">
        <v>413.59337349397583</v>
      </c>
      <c r="P94" s="14">
        <v>3344.4588243307676</v>
      </c>
      <c r="Q94" s="14">
        <v>3095.838158163612</v>
      </c>
      <c r="R94" s="14">
        <v>1.0803080308030806</v>
      </c>
      <c r="S94" s="14">
        <v>56.795797731281176</v>
      </c>
      <c r="T94" s="14">
        <v>74.12833746375694</v>
      </c>
      <c r="U94" s="14">
        <v>76.76508344030809</v>
      </c>
      <c r="V94" s="14">
        <v>11.681643132220795</v>
      </c>
      <c r="W94" s="55">
        <v>16.1491</v>
      </c>
      <c r="X94" s="14">
        <v>23.98450913174117</v>
      </c>
      <c r="Y94" s="14">
        <v>3034.224817482089</v>
      </c>
      <c r="Z94" s="14">
        <v>8836.405743973348</v>
      </c>
      <c r="AA94" s="14">
        <v>10198.710764067348</v>
      </c>
      <c r="AB94" s="14">
        <v>2.5</v>
      </c>
      <c r="AC94" s="14">
        <v>-14.438029089692318</v>
      </c>
      <c r="AD94">
        <v>14.0053</v>
      </c>
      <c r="AE94" s="14">
        <v>121.30393063940754</v>
      </c>
      <c r="AF94" s="8">
        <v>2701.4</v>
      </c>
      <c r="AG94" s="14">
        <v>0.5217338208682801</v>
      </c>
      <c r="AH94" s="14">
        <v>0.73448267420168</v>
      </c>
      <c r="AI94" s="14">
        <v>1.964985121852747</v>
      </c>
      <c r="AJ94" s="14">
        <v>72.3</v>
      </c>
    </row>
    <row r="95" spans="1:36" ht="12.75">
      <c r="A95" s="3">
        <v>1955</v>
      </c>
      <c r="B95" s="14">
        <v>62.88639</v>
      </c>
      <c r="C95" s="14">
        <v>102.2</v>
      </c>
      <c r="D95" s="14">
        <v>1419</v>
      </c>
      <c r="E95" s="14">
        <v>1099</v>
      </c>
      <c r="F95" s="14">
        <v>1.2911737943585078</v>
      </c>
      <c r="G95" s="14">
        <v>184</v>
      </c>
      <c r="H95" s="14">
        <v>164.12066373080648</v>
      </c>
      <c r="I95" s="14">
        <v>7.800680253735741</v>
      </c>
      <c r="J95" s="14">
        <v>12.049614119206996</v>
      </c>
      <c r="K95" s="8">
        <v>169.85409575296873</v>
      </c>
      <c r="L95" s="8">
        <v>355.61354061360805</v>
      </c>
      <c r="M95" s="24">
        <v>782.9842955668873</v>
      </c>
      <c r="N95" s="24">
        <v>267.93979011981503</v>
      </c>
      <c r="O95" s="24">
        <v>445.51987951807223</v>
      </c>
      <c r="P95" s="14">
        <v>3600.9039648162707</v>
      </c>
      <c r="Q95" s="14">
        <v>3267.3176838117174</v>
      </c>
      <c r="R95" s="14">
        <v>1.1020979020979023</v>
      </c>
      <c r="S95" s="14">
        <v>55.612537629377755</v>
      </c>
      <c r="T95" s="14">
        <v>74.84704124300316</v>
      </c>
      <c r="U95" s="14">
        <v>98.30866807610994</v>
      </c>
      <c r="V95" s="14">
        <v>12.332628611698379</v>
      </c>
      <c r="W95" s="55">
        <v>18.053800000000003</v>
      </c>
      <c r="X95" s="14">
        <v>11.149186837547642</v>
      </c>
      <c r="Y95" s="14">
        <v>3162.7690569298425</v>
      </c>
      <c r="Z95" s="14">
        <v>9200.279165605023</v>
      </c>
      <c r="AA95" s="14">
        <v>10363.469186542445</v>
      </c>
      <c r="AB95" s="14">
        <v>1.77</v>
      </c>
      <c r="AC95" s="14">
        <v>-4.564075795213284</v>
      </c>
      <c r="AD95">
        <v>19.0074</v>
      </c>
      <c r="AE95" s="14">
        <v>143.11594152028505</v>
      </c>
      <c r="AF95" s="8">
        <v>2889.8</v>
      </c>
      <c r="AG95" s="14">
        <v>2.0610275630282757</v>
      </c>
      <c r="AH95" s="14">
        <v>1.4175924128247226</v>
      </c>
      <c r="AI95" s="14">
        <v>3.1477995338274</v>
      </c>
      <c r="AJ95" s="14">
        <v>55.2</v>
      </c>
    </row>
    <row r="96" spans="1:36" ht="12.75">
      <c r="A96" s="3">
        <v>1956</v>
      </c>
      <c r="B96" s="14">
        <v>64.752307</v>
      </c>
      <c r="C96" s="14">
        <v>109.5</v>
      </c>
      <c r="D96" s="14">
        <v>1483</v>
      </c>
      <c r="E96" s="14">
        <v>1046</v>
      </c>
      <c r="F96" s="14">
        <v>1.4177820267686425</v>
      </c>
      <c r="G96" s="14">
        <v>181</v>
      </c>
      <c r="H96" s="14">
        <v>165.45715657947562</v>
      </c>
      <c r="I96" s="14">
        <v>7.532879218617315</v>
      </c>
      <c r="J96" s="14">
        <v>13.295550748224835</v>
      </c>
      <c r="K96" s="8">
        <v>165.7775974548975</v>
      </c>
      <c r="L96" s="8">
        <v>375.1722853473565</v>
      </c>
      <c r="M96" s="24">
        <v>935.1461686497471</v>
      </c>
      <c r="N96" s="24">
        <v>281.60471941592556</v>
      </c>
      <c r="O96" s="24">
        <v>467.28795180722886</v>
      </c>
      <c r="P96" s="14">
        <v>4428.037518530124</v>
      </c>
      <c r="Q96" s="14">
        <v>3343.391964748755</v>
      </c>
      <c r="R96" s="14">
        <v>1.3244147157190636</v>
      </c>
      <c r="S96" s="14">
        <v>68.5313917049899</v>
      </c>
      <c r="T96" s="14">
        <v>100.6624600860872</v>
      </c>
      <c r="U96" s="14">
        <v>184.49089683074848</v>
      </c>
      <c r="V96" s="14">
        <v>17.879465303161926</v>
      </c>
      <c r="W96" s="55">
        <v>22.133958800000002</v>
      </c>
      <c r="X96" s="14">
        <v>20.375683751401972</v>
      </c>
      <c r="Y96" s="14">
        <v>3045.094671451182</v>
      </c>
      <c r="Z96" s="14">
        <v>9139.801958969942</v>
      </c>
      <c r="AA96" s="14">
        <v>10156.339497659135</v>
      </c>
      <c r="AB96" s="14">
        <v>0.47333333333333316</v>
      </c>
      <c r="AC96" s="14">
        <v>-11.380787463612286</v>
      </c>
      <c r="AD96">
        <v>25.9695</v>
      </c>
      <c r="AE96" s="14">
        <v>137.33417284357074</v>
      </c>
      <c r="AF96" s="8">
        <v>2972.9</v>
      </c>
      <c r="AG96" s="14">
        <v>1.1706107650547626</v>
      </c>
      <c r="AH96" s="14">
        <v>-0.5081635980115085</v>
      </c>
      <c r="AI96" s="14">
        <v>1.6682638232606406</v>
      </c>
      <c r="AJ96" s="14">
        <v>44.8</v>
      </c>
    </row>
    <row r="97" spans="1:36" ht="12.75">
      <c r="A97" s="3">
        <v>1957</v>
      </c>
      <c r="B97" s="14">
        <v>66.653162</v>
      </c>
      <c r="C97" s="14">
        <v>103.6</v>
      </c>
      <c r="D97" s="14">
        <v>1392</v>
      </c>
      <c r="E97" s="14">
        <v>1285</v>
      </c>
      <c r="F97" s="14">
        <v>1.0832684824902723</v>
      </c>
      <c r="G97" s="14">
        <v>220.6</v>
      </c>
      <c r="H97" s="14">
        <v>162.85214930632287</v>
      </c>
      <c r="I97" s="14">
        <v>9.89517801452087</v>
      </c>
      <c r="J97" s="14">
        <v>15.493346888742588</v>
      </c>
      <c r="K97" s="8">
        <v>181.19491401820295</v>
      </c>
      <c r="L97" s="8">
        <v>395.43158875611374</v>
      </c>
      <c r="M97" s="24">
        <v>970.4469355059296</v>
      </c>
      <c r="N97" s="24">
        <v>303.5698875303678</v>
      </c>
      <c r="O97" s="24">
        <v>488.3304216867469</v>
      </c>
      <c r="P97" s="14">
        <v>5531.97664010313</v>
      </c>
      <c r="Q97" s="14">
        <v>3888.2585910011444</v>
      </c>
      <c r="R97" s="14">
        <v>1.422738871562234</v>
      </c>
      <c r="S97" s="14">
        <v>45.561258010030905</v>
      </c>
      <c r="T97" s="14">
        <v>100.5145466024489</v>
      </c>
      <c r="U97" s="14">
        <v>178.95114942528735</v>
      </c>
      <c r="V97" s="14">
        <v>22.2439875628115</v>
      </c>
      <c r="W97" s="55">
        <v>24.944971567600003</v>
      </c>
      <c r="X97" s="14">
        <v>11.955923505763932</v>
      </c>
      <c r="Y97" s="14">
        <v>3259.1738892016706</v>
      </c>
      <c r="Z97" s="14">
        <v>10723.604124987047</v>
      </c>
      <c r="AA97" s="14">
        <v>11777.924829611942</v>
      </c>
      <c r="AB97" s="14">
        <v>0.43733333433333366</v>
      </c>
      <c r="AC97" s="14">
        <v>-5.121498006814173</v>
      </c>
      <c r="AD97">
        <v>21.535</v>
      </c>
      <c r="AE97" s="14">
        <v>155.53843148383305</v>
      </c>
      <c r="AF97" s="8">
        <v>3056.4</v>
      </c>
      <c r="AG97" s="14">
        <v>-0.10580631653720074</v>
      </c>
      <c r="AH97" s="14">
        <v>0.34887206510952185</v>
      </c>
      <c r="AI97" s="14">
        <v>0.27252115037239566</v>
      </c>
      <c r="AJ97" s="14">
        <v>53.6</v>
      </c>
    </row>
    <row r="98" spans="1:36" ht="12.75">
      <c r="A98" s="3">
        <v>1958</v>
      </c>
      <c r="B98" s="14">
        <v>68.605449</v>
      </c>
      <c r="C98" s="14">
        <v>98.3</v>
      </c>
      <c r="D98" s="14">
        <v>1244</v>
      </c>
      <c r="E98" s="14">
        <v>1179</v>
      </c>
      <c r="F98" s="14">
        <v>1.055131467345208</v>
      </c>
      <c r="G98" s="14">
        <v>207.3</v>
      </c>
      <c r="H98" s="14">
        <v>157.09559009816596</v>
      </c>
      <c r="I98" s="14">
        <v>9.26008156066717</v>
      </c>
      <c r="J98" s="14">
        <v>16.832474318685613</v>
      </c>
      <c r="K98" s="8">
        <v>184.81881229856702</v>
      </c>
      <c r="L98" s="8">
        <v>461.8640956671408</v>
      </c>
      <c r="M98" s="24">
        <v>1096.1381708770489</v>
      </c>
      <c r="N98" s="24">
        <v>322.08765066972023</v>
      </c>
      <c r="O98" s="24">
        <v>517.354518072289</v>
      </c>
      <c r="P98" s="14">
        <v>5777.9315437463465</v>
      </c>
      <c r="Q98" s="14">
        <v>4672.562531727651</v>
      </c>
      <c r="R98" s="14">
        <v>1.2365659109991605</v>
      </c>
      <c r="S98" s="14">
        <v>29.46429874421643</v>
      </c>
      <c r="T98" s="14">
        <v>71.67915721267929</v>
      </c>
      <c r="U98" s="14">
        <v>230.7073954983923</v>
      </c>
      <c r="V98" s="14">
        <v>28.817034927905294</v>
      </c>
      <c r="W98" s="55">
        <v>28.038148041982407</v>
      </c>
      <c r="X98" s="14">
        <v>11.689375147149939</v>
      </c>
      <c r="Y98" s="14">
        <v>3555.8696619589864</v>
      </c>
      <c r="Z98" s="14">
        <v>11726.88008878751</v>
      </c>
      <c r="AA98" s="14">
        <v>12725.519512406885</v>
      </c>
      <c r="AB98" s="14">
        <v>1.168000001</v>
      </c>
      <c r="AC98" s="14">
        <v>-5.05020588119608</v>
      </c>
      <c r="AD98">
        <v>19.3117</v>
      </c>
      <c r="AE98" s="14">
        <v>158.556577775313</v>
      </c>
      <c r="AF98" s="8">
        <v>3064.1</v>
      </c>
      <c r="AG98" s="14">
        <v>-0.8545853231955307</v>
      </c>
      <c r="AH98" s="14">
        <v>0.5185316094798138</v>
      </c>
      <c r="AI98" s="14">
        <v>0.6049471928716521</v>
      </c>
      <c r="AJ98" s="14">
        <v>49.8</v>
      </c>
    </row>
    <row r="99" spans="1:36" ht="12.75">
      <c r="A99" s="3">
        <v>1959</v>
      </c>
      <c r="B99" s="14">
        <v>70.629402</v>
      </c>
      <c r="C99" s="14">
        <v>115.1</v>
      </c>
      <c r="D99" s="14">
        <v>1282</v>
      </c>
      <c r="E99" s="14">
        <v>1210</v>
      </c>
      <c r="F99" s="14">
        <v>1.059504132231405</v>
      </c>
      <c r="G99" s="14">
        <v>233.3</v>
      </c>
      <c r="H99" s="14">
        <v>151.61902671054554</v>
      </c>
      <c r="I99" s="14">
        <v>11.341826419340475</v>
      </c>
      <c r="J99" s="14">
        <v>19.344313041062673</v>
      </c>
      <c r="K99" s="8">
        <v>194.61420935039106</v>
      </c>
      <c r="L99" s="8">
        <v>521.444564008202</v>
      </c>
      <c r="M99" s="24">
        <v>1128.58495984995</v>
      </c>
      <c r="N99" s="24">
        <v>353.00806513401335</v>
      </c>
      <c r="O99" s="24">
        <v>539.1225903614456</v>
      </c>
      <c r="P99" s="14">
        <v>5828.247086039996</v>
      </c>
      <c r="Q99" s="14">
        <v>4751.829842724546</v>
      </c>
      <c r="R99" s="14">
        <v>1.2265268915223335</v>
      </c>
      <c r="S99" s="14">
        <v>30.637728098844665</v>
      </c>
      <c r="T99" s="14">
        <v>84.49471171332442</v>
      </c>
      <c r="U99" s="14">
        <v>246.48985959438377</v>
      </c>
      <c r="V99" s="14">
        <v>35.196840570621525</v>
      </c>
      <c r="W99" s="55">
        <v>38.09164174452374</v>
      </c>
      <c r="X99" s="14">
        <v>30.64288683016119</v>
      </c>
      <c r="Y99" s="14">
        <v>3336.689997570729</v>
      </c>
      <c r="Z99" s="14">
        <v>12333.414326189839</v>
      </c>
      <c r="AA99" s="14">
        <v>13186.619872382196</v>
      </c>
      <c r="AB99" s="14">
        <v>0.15200000100000066</v>
      </c>
      <c r="AC99" s="14">
        <v>-18.360380044201598</v>
      </c>
      <c r="AD99">
        <v>22.1228</v>
      </c>
      <c r="AE99" s="14">
        <v>161.81857843100622</v>
      </c>
      <c r="AF99" s="8">
        <v>3262.9</v>
      </c>
      <c r="AG99" s="14">
        <v>2.496662853788955</v>
      </c>
      <c r="AH99" s="14">
        <v>3.2175618714214362</v>
      </c>
      <c r="AI99" s="14">
        <v>3.378798486633361</v>
      </c>
      <c r="AJ99" s="14">
        <v>44.5</v>
      </c>
    </row>
    <row r="100" spans="1:36" ht="12.75">
      <c r="A100" s="3">
        <v>1960</v>
      </c>
      <c r="B100" s="14">
        <v>72.742254</v>
      </c>
      <c r="C100" s="14">
        <v>112.2</v>
      </c>
      <c r="D100" s="14">
        <v>1270</v>
      </c>
      <c r="E100" s="14">
        <v>1293</v>
      </c>
      <c r="F100" s="14">
        <v>0.9822119102861562</v>
      </c>
      <c r="G100" s="14">
        <v>230.5</v>
      </c>
      <c r="H100" s="14">
        <v>142.46064401020482</v>
      </c>
      <c r="I100" s="14">
        <v>10.837288573590069</v>
      </c>
      <c r="J100" s="14">
        <v>19.035310104501615</v>
      </c>
      <c r="K100" s="8">
        <v>204.15030560856025</v>
      </c>
      <c r="L100" s="8">
        <v>576.7176877930714</v>
      </c>
      <c r="M100" s="24">
        <v>1323.098250395639</v>
      </c>
      <c r="N100" s="24">
        <v>414.07846040219766</v>
      </c>
      <c r="O100" s="24">
        <v>557.2626506024095</v>
      </c>
      <c r="P100" s="14">
        <v>6782.19675554196</v>
      </c>
      <c r="Q100" s="14">
        <v>5170.403264155311</v>
      </c>
      <c r="R100" s="14">
        <v>1.3117345802716545</v>
      </c>
      <c r="S100" s="14">
        <v>31.587086989673388</v>
      </c>
      <c r="T100" s="14">
        <v>91.97321362681761</v>
      </c>
      <c r="U100" s="14">
        <v>294.3307086614173</v>
      </c>
      <c r="V100" s="14">
        <v>41.889763779527556</v>
      </c>
      <c r="W100" s="55">
        <v>47.77286942246916</v>
      </c>
      <c r="X100" s="14">
        <v>22.646301177400872</v>
      </c>
      <c r="Y100" s="14">
        <v>3543.8524427501234</v>
      </c>
      <c r="Z100" s="14">
        <v>13645.820480973453</v>
      </c>
      <c r="AA100" s="14">
        <v>14654.761341815483</v>
      </c>
      <c r="AB100" s="14">
        <v>0.694666666666667</v>
      </c>
      <c r="AC100" s="14">
        <v>-13.218105648164148</v>
      </c>
      <c r="AD100">
        <v>37.2258</v>
      </c>
      <c r="AE100" s="14">
        <v>163.22654380780122</v>
      </c>
      <c r="AF100" s="8">
        <v>3401.3</v>
      </c>
      <c r="AG100" s="14">
        <v>1.4413565421836378</v>
      </c>
      <c r="AH100" s="14">
        <v>2.8433264413873744</v>
      </c>
      <c r="AI100" s="14">
        <v>2.579367683803957</v>
      </c>
      <c r="AJ100" s="14">
        <v>40.5</v>
      </c>
    </row>
    <row r="101" spans="1:36" ht="12.75">
      <c r="A101" s="3">
        <v>1961</v>
      </c>
      <c r="B101" s="14">
        <v>74.951028</v>
      </c>
      <c r="C101" s="14">
        <v>118.8</v>
      </c>
      <c r="D101" s="14">
        <v>1405</v>
      </c>
      <c r="E101" s="14">
        <v>1292</v>
      </c>
      <c r="F101" s="14">
        <v>1.0874613003095974</v>
      </c>
      <c r="G101" s="14">
        <v>219.7</v>
      </c>
      <c r="H101" s="14">
        <v>141.98388695816752</v>
      </c>
      <c r="I101" s="14">
        <v>10.849774019814824</v>
      </c>
      <c r="J101" s="14">
        <v>16.326987760611612</v>
      </c>
      <c r="K101" s="8">
        <v>219.66572883481078</v>
      </c>
      <c r="L101" s="8">
        <v>640.7333511381023</v>
      </c>
      <c r="M101" s="24">
        <v>1423.4065138815622</v>
      </c>
      <c r="N101" s="24">
        <v>427.74304959547015</v>
      </c>
      <c r="O101" s="24">
        <v>575.4027108433734</v>
      </c>
      <c r="P101" s="14">
        <v>7909.822285522183</v>
      </c>
      <c r="Q101" s="14">
        <v>5765.379677669229</v>
      </c>
      <c r="R101" s="14">
        <v>1.3719516714846938</v>
      </c>
      <c r="S101" s="14">
        <v>28.0719968466438</v>
      </c>
      <c r="T101" s="14">
        <v>88.15717872015016</v>
      </c>
      <c r="U101" s="14">
        <v>234.23487544483984</v>
      </c>
      <c r="V101" s="14">
        <v>31.387900355871885</v>
      </c>
      <c r="W101" s="55">
        <v>64.35005511206596</v>
      </c>
      <c r="X101" s="14">
        <v>29.787989742822685</v>
      </c>
      <c r="Y101" s="14">
        <v>3981.348571556409</v>
      </c>
      <c r="Z101" s="14">
        <v>15449.870217960117</v>
      </c>
      <c r="AA101" s="14">
        <v>16307.678341105759</v>
      </c>
      <c r="AB101" s="14">
        <v>1.818666666666667</v>
      </c>
      <c r="AC101" s="14">
        <v>-18.08026492127275</v>
      </c>
      <c r="AD101">
        <v>24.0093</v>
      </c>
      <c r="AE101" s="14">
        <v>157.0653693024448</v>
      </c>
      <c r="AF101" s="8">
        <v>3507.2</v>
      </c>
      <c r="AG101" s="14">
        <v>1.3105570894681184</v>
      </c>
      <c r="AH101" s="14">
        <v>2.7319891000435925</v>
      </c>
      <c r="AI101" s="14">
        <v>2.7832913771556944</v>
      </c>
      <c r="AJ101" s="14">
        <v>43.6</v>
      </c>
    </row>
    <row r="102" spans="1:36" ht="12.75">
      <c r="A102" s="3">
        <v>1962</v>
      </c>
      <c r="B102" s="14">
        <v>77.24624299999999</v>
      </c>
      <c r="C102" s="14">
        <v>110.1</v>
      </c>
      <c r="D102" s="14">
        <v>1215</v>
      </c>
      <c r="E102" s="14">
        <v>1304</v>
      </c>
      <c r="F102" s="14">
        <v>0.9317484662576687</v>
      </c>
      <c r="G102" s="14">
        <v>222.2</v>
      </c>
      <c r="H102" s="14">
        <v>132.75994278882737</v>
      </c>
      <c r="I102" s="14">
        <v>10.82450321431688</v>
      </c>
      <c r="J102" s="14">
        <v>18.83374002384527</v>
      </c>
      <c r="K102" s="8">
        <v>220.7640574789848</v>
      </c>
      <c r="L102" s="8">
        <v>692.6327525802885</v>
      </c>
      <c r="M102" s="24">
        <v>1548.2725543637534</v>
      </c>
      <c r="N102" s="24">
        <v>463.6734657614897</v>
      </c>
      <c r="O102" s="24">
        <v>600.0731927710842</v>
      </c>
      <c r="P102" s="14">
        <v>8769.075209574772</v>
      </c>
      <c r="Q102" s="14">
        <v>5859.906037774935</v>
      </c>
      <c r="R102" s="14">
        <v>1.4964532115440674</v>
      </c>
      <c r="S102" s="14">
        <v>26.36897320264688</v>
      </c>
      <c r="T102" s="14">
        <v>92.91087020360587</v>
      </c>
      <c r="U102" s="14">
        <v>290.7818930041152</v>
      </c>
      <c r="V102" s="14">
        <v>35.22633744855967</v>
      </c>
      <c r="W102" s="55">
        <v>96.589432723211</v>
      </c>
      <c r="X102" s="14">
        <v>40.61315526513249</v>
      </c>
      <c r="Y102" s="14">
        <v>4167.12251694669</v>
      </c>
      <c r="Z102" s="14">
        <v>16963.553401284847</v>
      </c>
      <c r="AA102" s="14">
        <v>17585.77467648608</v>
      </c>
      <c r="AB102" s="14">
        <v>1.6066666676666665</v>
      </c>
      <c r="AC102" s="14">
        <v>-28.882898750514872</v>
      </c>
      <c r="AD102">
        <v>32.2279</v>
      </c>
      <c r="AE102" s="14">
        <v>154.64412658117917</v>
      </c>
      <c r="AF102" s="8">
        <v>3687.7</v>
      </c>
      <c r="AG102" s="14">
        <v>1.670110692182809</v>
      </c>
      <c r="AH102" s="14">
        <v>2.5422715135413343</v>
      </c>
      <c r="AI102" s="14">
        <v>2.804813699192654</v>
      </c>
      <c r="AJ102" s="14">
        <v>31.1</v>
      </c>
    </row>
    <row r="103" spans="1:36" ht="12.75">
      <c r="A103" s="3">
        <v>1963</v>
      </c>
      <c r="B103" s="14">
        <v>79.599204</v>
      </c>
      <c r="C103" s="14">
        <v>125.9</v>
      </c>
      <c r="D103" s="14">
        <v>1406</v>
      </c>
      <c r="E103" s="14">
        <v>1294</v>
      </c>
      <c r="F103" s="14">
        <v>1.0865533230293662</v>
      </c>
      <c r="G103" s="14">
        <v>215.6</v>
      </c>
      <c r="H103" s="14">
        <v>131.36682547741955</v>
      </c>
      <c r="I103" s="14">
        <v>11.658468801682927</v>
      </c>
      <c r="J103" s="14">
        <v>20.296477053574804</v>
      </c>
      <c r="K103" s="8">
        <v>222.97169805377465</v>
      </c>
      <c r="L103" s="8">
        <v>691.247487075128</v>
      </c>
      <c r="M103" s="24">
        <v>1623.2150196354257</v>
      </c>
      <c r="N103" s="24">
        <v>499.8399960908859</v>
      </c>
      <c r="O103" s="24">
        <v>635.6277108433734</v>
      </c>
      <c r="P103" s="14">
        <v>9029.09222314573</v>
      </c>
      <c r="Q103" s="14">
        <v>6098.650570573389</v>
      </c>
      <c r="R103" s="14">
        <v>1.4805065675859543</v>
      </c>
      <c r="S103" s="14">
        <v>26.39594625287746</v>
      </c>
      <c r="T103" s="14">
        <v>108.42551900748781</v>
      </c>
      <c r="U103" s="14">
        <v>256.8990042674253</v>
      </c>
      <c r="V103" s="14">
        <v>32.07681365576102</v>
      </c>
      <c r="W103" s="55">
        <v>172.33238531014678</v>
      </c>
      <c r="X103" s="14">
        <v>57.895574158807065</v>
      </c>
      <c r="Y103" s="14">
        <v>3965.5924147401797</v>
      </c>
      <c r="Z103" s="14">
        <v>15576.874858250714</v>
      </c>
      <c r="AA103" s="14">
        <v>16050.37843015999</v>
      </c>
      <c r="AB103" s="14">
        <v>1.1639999999999997</v>
      </c>
      <c r="AC103" s="14">
        <v>-36.667002521918235</v>
      </c>
      <c r="AD103">
        <v>26.8626</v>
      </c>
      <c r="AE103" s="14">
        <v>140.13104040053113</v>
      </c>
      <c r="AF103" s="8">
        <v>3839</v>
      </c>
      <c r="AG103" s="14">
        <v>1.9531833775476777</v>
      </c>
      <c r="AH103" s="14">
        <v>3.4241776807640107</v>
      </c>
      <c r="AI103" s="14">
        <v>2.7623469157980196</v>
      </c>
      <c r="AJ103" s="14">
        <v>23.9</v>
      </c>
    </row>
    <row r="104" spans="1:36" ht="12.75">
      <c r="A104" s="3">
        <v>1964</v>
      </c>
      <c r="B104" s="14">
        <v>81.969663</v>
      </c>
      <c r="C104" s="14">
        <v>107.9</v>
      </c>
      <c r="D104" s="14">
        <v>1430</v>
      </c>
      <c r="E104" s="14">
        <v>1086</v>
      </c>
      <c r="F104" s="14">
        <v>1.3167587476979743</v>
      </c>
      <c r="G104" s="14">
        <v>187</v>
      </c>
      <c r="H104" s="14">
        <v>161.11575414601526</v>
      </c>
      <c r="I104" s="14">
        <v>10.9090200137253</v>
      </c>
      <c r="J104" s="14">
        <v>19.778997679670553</v>
      </c>
      <c r="K104" s="8">
        <v>225.87033012847368</v>
      </c>
      <c r="L104" s="8">
        <v>725.8098614288845</v>
      </c>
      <c r="M104" s="24">
        <v>1967.4598225973466</v>
      </c>
      <c r="N104" s="24">
        <v>507.8374360283401</v>
      </c>
      <c r="O104" s="24">
        <v>690.7734939759035</v>
      </c>
      <c r="P104" s="14">
        <v>8730.090712757288</v>
      </c>
      <c r="Q104" s="14">
        <v>6505.531401182429</v>
      </c>
      <c r="R104" s="14">
        <v>1.3419489007724301</v>
      </c>
      <c r="S104" s="14">
        <v>25.07296885917271</v>
      </c>
      <c r="T104" s="14">
        <v>89.01791894241592</v>
      </c>
      <c r="U104" s="14">
        <v>230.34965034965035</v>
      </c>
      <c r="V104" s="14">
        <v>28.53146853146853</v>
      </c>
      <c r="W104" s="55">
        <v>327.2591997039687</v>
      </c>
      <c r="X104" s="14">
        <v>64.13274318301481</v>
      </c>
      <c r="Y104" s="14">
        <v>3529.31254811106</v>
      </c>
      <c r="Z104" s="14">
        <v>14893.39338484269</v>
      </c>
      <c r="AA104" s="14">
        <v>15315.994186058066</v>
      </c>
      <c r="AB104" s="14">
        <v>0.46066666666666745</v>
      </c>
      <c r="AC104" s="14">
        <v>-39.07370457551187</v>
      </c>
      <c r="AD104">
        <v>17.899</v>
      </c>
      <c r="AE104" s="14">
        <v>129.00702283547386</v>
      </c>
      <c r="AF104" s="8">
        <v>4063.9</v>
      </c>
      <c r="AG104" s="14">
        <v>2.249873344262645</v>
      </c>
      <c r="AH104" s="14">
        <v>3.3474013842126693</v>
      </c>
      <c r="AI104" s="14">
        <v>2.8494929929743007</v>
      </c>
      <c r="AJ104" s="14">
        <v>19.68550665918778</v>
      </c>
    </row>
    <row r="105" spans="1:36" ht="12.75">
      <c r="A105" s="3">
        <v>1965</v>
      </c>
      <c r="B105" s="14">
        <v>84.328316</v>
      </c>
      <c r="C105" s="14">
        <v>118.7</v>
      </c>
      <c r="D105" s="14">
        <v>1596</v>
      </c>
      <c r="E105" s="14">
        <v>941</v>
      </c>
      <c r="F105" s="14">
        <v>1.696068012752391</v>
      </c>
      <c r="G105" s="14">
        <v>161.4</v>
      </c>
      <c r="H105" s="14">
        <v>162.81998463771902</v>
      </c>
      <c r="I105" s="14">
        <v>11.16394913028159</v>
      </c>
      <c r="J105" s="14">
        <v>21.670647172161686</v>
      </c>
      <c r="K105" s="8">
        <v>253.200640074019</v>
      </c>
      <c r="L105" s="8">
        <v>691.6967979417269</v>
      </c>
      <c r="M105" s="24">
        <v>1917.8686374180465</v>
      </c>
      <c r="N105" s="24">
        <v>516.9785098768502</v>
      </c>
      <c r="O105" s="24">
        <v>773.4921686746987</v>
      </c>
      <c r="P105" s="14">
        <v>8691.86966652672</v>
      </c>
      <c r="Q105" s="14">
        <v>7546.505653599761</v>
      </c>
      <c r="R105" s="14">
        <v>1.1517740879688612</v>
      </c>
      <c r="S105" s="14">
        <v>28.825064224158886</v>
      </c>
      <c r="T105" s="14">
        <v>80.35857653151112</v>
      </c>
      <c r="U105" s="14">
        <v>239.53634085213034</v>
      </c>
      <c r="V105" s="14">
        <v>28.82205513784461</v>
      </c>
      <c r="W105" s="55">
        <v>517.7240539316786</v>
      </c>
      <c r="X105" s="14">
        <v>45.868986934546285</v>
      </c>
      <c r="Y105" s="14">
        <v>3341.5484307945626</v>
      </c>
      <c r="Z105" s="14">
        <v>16900.89524245805</v>
      </c>
      <c r="AA105" s="14">
        <v>17335.103385372855</v>
      </c>
      <c r="AB105" s="14">
        <v>0.12333333433333316</v>
      </c>
      <c r="AC105" s="14">
        <v>15.857389258371256</v>
      </c>
      <c r="AD105">
        <v>26.5201</v>
      </c>
      <c r="AE105" s="14">
        <v>123.62493465144019</v>
      </c>
      <c r="AF105" s="8">
        <v>4288.7</v>
      </c>
      <c r="AG105" s="14">
        <v>2.2953051867568375</v>
      </c>
      <c r="AH105" s="14">
        <v>1.9807806628486935</v>
      </c>
      <c r="AI105" s="14">
        <v>2.5850308169341307</v>
      </c>
      <c r="AJ105" s="14">
        <v>16.214191315017842</v>
      </c>
    </row>
    <row r="106" spans="1:36" ht="12.75">
      <c r="A106" s="3">
        <v>1966</v>
      </c>
      <c r="B106" s="14">
        <v>86.66692499999999</v>
      </c>
      <c r="C106" s="14">
        <v>135.2</v>
      </c>
      <c r="D106" s="14">
        <v>1741</v>
      </c>
      <c r="E106" s="14">
        <v>1303</v>
      </c>
      <c r="F106" s="14">
        <v>1.3361473522640062</v>
      </c>
      <c r="G106" s="14">
        <v>214.6</v>
      </c>
      <c r="H106" s="14">
        <v>149.7335136400478</v>
      </c>
      <c r="I106" s="14">
        <v>15.909417694781851</v>
      </c>
      <c r="J106" s="14">
        <v>25.916751402093468</v>
      </c>
      <c r="K106" s="8">
        <v>248.89622919276067</v>
      </c>
      <c r="L106" s="8">
        <v>772.6253233009089</v>
      </c>
      <c r="M106" s="24">
        <v>1869.5274323497713</v>
      </c>
      <c r="N106" s="24">
        <v>551.0990915287223</v>
      </c>
      <c r="O106" s="24">
        <v>732.1328313253011</v>
      </c>
      <c r="P106" s="14">
        <v>9100.203265425504</v>
      </c>
      <c r="Q106" s="14">
        <v>8277.986004822456</v>
      </c>
      <c r="R106" s="14">
        <v>1.099325761136109</v>
      </c>
      <c r="S106" s="14">
        <v>32.46587473930109</v>
      </c>
      <c r="T106" s="14">
        <v>96.9696030637669</v>
      </c>
      <c r="U106" s="14">
        <v>216.59965537047674</v>
      </c>
      <c r="V106" s="14">
        <v>22.515795519816198</v>
      </c>
      <c r="W106" s="55">
        <v>713.9414703717847</v>
      </c>
      <c r="X106" s="14">
        <v>32.135859881116424</v>
      </c>
      <c r="Y106" s="14">
        <v>3281.781626692569</v>
      </c>
      <c r="Z106" s="14">
        <v>13949.32275724767</v>
      </c>
      <c r="AA106" s="14">
        <v>14345.01345700894</v>
      </c>
      <c r="AB106" s="14">
        <v>-0.3053333323333325</v>
      </c>
      <c r="AC106" s="14">
        <v>9.886899839784192</v>
      </c>
      <c r="AD106">
        <v>20.2934</v>
      </c>
      <c r="AE106" s="14">
        <v>104.78673898639408</v>
      </c>
      <c r="AF106" s="8">
        <v>4513.6</v>
      </c>
      <c r="AG106" s="14">
        <v>1.9328575065891185</v>
      </c>
      <c r="AH106" s="14">
        <v>1.6455599077384742</v>
      </c>
      <c r="AI106" s="14">
        <v>1.9196169928350715</v>
      </c>
      <c r="AJ106" s="14">
        <v>13.355002975109976</v>
      </c>
    </row>
    <row r="107" spans="1:36" ht="12.75">
      <c r="A107" s="3">
        <v>1967</v>
      </c>
      <c r="B107" s="14">
        <v>88.993327</v>
      </c>
      <c r="C107" s="14">
        <v>128.9</v>
      </c>
      <c r="D107" s="14">
        <v>1654</v>
      </c>
      <c r="E107" s="14">
        <v>1441</v>
      </c>
      <c r="F107" s="14">
        <v>1.1478140180430256</v>
      </c>
      <c r="G107" s="14">
        <v>232.6</v>
      </c>
      <c r="H107" s="14">
        <v>146.23116900380063</v>
      </c>
      <c r="I107" s="14">
        <v>15.99535479235705</v>
      </c>
      <c r="J107" s="14">
        <v>26.726610100765562</v>
      </c>
      <c r="K107" s="8">
        <v>263.083314256748</v>
      </c>
      <c r="L107" s="8">
        <v>789.6230804135289</v>
      </c>
      <c r="M107" s="24">
        <v>1822.4047007795555</v>
      </c>
      <c r="N107" s="24">
        <v>594.0848206679626</v>
      </c>
      <c r="O107" s="24">
        <v>771.6567116796233</v>
      </c>
      <c r="P107" s="14">
        <v>8904.696148227371</v>
      </c>
      <c r="Q107" s="14">
        <v>7547.792099258961</v>
      </c>
      <c r="R107" s="14">
        <v>1.179774963475959</v>
      </c>
      <c r="S107" s="14">
        <v>32.85201567388744</v>
      </c>
      <c r="T107" s="14">
        <v>101.9625201954356</v>
      </c>
      <c r="U107" s="14">
        <v>207.9806529625151</v>
      </c>
      <c r="V107" s="14">
        <v>31.257557436517533</v>
      </c>
      <c r="W107" s="55">
        <v>902.7812253425734</v>
      </c>
      <c r="X107" s="14">
        <v>23.46792639851305</v>
      </c>
      <c r="Y107" s="14">
        <v>2469.036724987467</v>
      </c>
      <c r="Z107" s="14">
        <v>11505.556062110732</v>
      </c>
      <c r="AA107" s="14">
        <v>11877.517718571384</v>
      </c>
      <c r="AB107" s="14">
        <v>0.11933333333333263</v>
      </c>
      <c r="AC107" s="14">
        <v>4.666858648689787</v>
      </c>
      <c r="AD107">
        <v>22.8277</v>
      </c>
      <c r="AE107" s="14">
        <v>99.37602761486326</v>
      </c>
      <c r="AF107" s="8">
        <v>4618.9</v>
      </c>
      <c r="AG107" s="14">
        <v>1.5921864136786308</v>
      </c>
      <c r="AH107" s="14">
        <v>4.079707861907799</v>
      </c>
      <c r="AI107" s="14">
        <v>2.273281536256988</v>
      </c>
      <c r="AJ107" s="14">
        <v>11</v>
      </c>
    </row>
    <row r="108" spans="1:36" ht="12.75">
      <c r="A108" s="3">
        <v>1968</v>
      </c>
      <c r="B108" s="14">
        <v>91.314235</v>
      </c>
      <c r="C108" s="14">
        <v>148</v>
      </c>
      <c r="D108" s="14">
        <v>1881</v>
      </c>
      <c r="E108" s="14">
        <v>1855</v>
      </c>
      <c r="F108" s="14">
        <v>1.0140161725067385</v>
      </c>
      <c r="G108" s="14">
        <v>287.5</v>
      </c>
      <c r="H108" s="14">
        <v>139.06974221899907</v>
      </c>
      <c r="I108" s="14">
        <v>21.184655870206633</v>
      </c>
      <c r="J108" s="14">
        <v>33.22535183300047</v>
      </c>
      <c r="K108" s="8">
        <v>266.7664806563425</v>
      </c>
      <c r="L108" s="8">
        <v>901.7495578322499</v>
      </c>
      <c r="M108" s="24">
        <v>2074.9950530449564</v>
      </c>
      <c r="N108" s="24">
        <v>646.3642848867433</v>
      </c>
      <c r="O108" s="24">
        <v>862.9880616127188</v>
      </c>
      <c r="P108" s="14">
        <v>10055.755418109109</v>
      </c>
      <c r="Q108" s="14">
        <v>8983.018090400868</v>
      </c>
      <c r="R108" s="14">
        <v>1.119418364397435</v>
      </c>
      <c r="S108" s="14">
        <v>38.2767934274635</v>
      </c>
      <c r="T108" s="14">
        <v>97.53986531995757</v>
      </c>
      <c r="U108" s="14">
        <v>217.5438596491228</v>
      </c>
      <c r="V108" s="14">
        <v>30.196703880914406</v>
      </c>
      <c r="W108" s="55">
        <v>1143.8238125090404</v>
      </c>
      <c r="X108" s="14">
        <v>23.665190133900182</v>
      </c>
      <c r="Y108" s="14">
        <v>3566.9829176316025</v>
      </c>
      <c r="Z108" s="14">
        <v>17637.33171085783</v>
      </c>
      <c r="AA108" s="14">
        <v>18478.28290411024</v>
      </c>
      <c r="AB108" s="14">
        <v>-0.6499999989999994</v>
      </c>
      <c r="AC108" s="14">
        <v>5.931183915342664</v>
      </c>
      <c r="AD108">
        <v>39.7247</v>
      </c>
      <c r="AE108" s="14">
        <v>100.02656941781123</v>
      </c>
      <c r="AF108" s="8">
        <v>4837.2</v>
      </c>
      <c r="AG108" s="14">
        <v>1.218800301378831</v>
      </c>
      <c r="AH108" s="14">
        <v>2.8809419753323855</v>
      </c>
      <c r="AI108" s="14">
        <v>1.4545435374896165</v>
      </c>
      <c r="AJ108" s="14">
        <v>13</v>
      </c>
    </row>
    <row r="109" spans="1:36" ht="12.75">
      <c r="A109" s="3">
        <v>1969</v>
      </c>
      <c r="B109" s="14">
        <v>93.642348</v>
      </c>
      <c r="C109" s="14">
        <v>168.5</v>
      </c>
      <c r="D109" s="14">
        <v>2311</v>
      </c>
      <c r="E109" s="14">
        <v>1993</v>
      </c>
      <c r="F109" s="14">
        <v>1.1595584545910687</v>
      </c>
      <c r="G109" s="14">
        <v>299.7</v>
      </c>
      <c r="H109" s="14">
        <v>145.60997219124272</v>
      </c>
      <c r="I109" s="14">
        <v>23.12912932317177</v>
      </c>
      <c r="J109" s="14">
        <v>36.33136531284695</v>
      </c>
      <c r="K109" s="8">
        <v>282.77246949572304</v>
      </c>
      <c r="L109" s="8">
        <v>1002.745508309462</v>
      </c>
      <c r="M109" s="24">
        <v>2238.9125901178127</v>
      </c>
      <c r="N109" s="24">
        <v>721.9889062184923</v>
      </c>
      <c r="O109" s="24">
        <v>950.5916013444635</v>
      </c>
      <c r="P109" s="14">
        <v>10706.267837439807</v>
      </c>
      <c r="Q109" s="14">
        <v>10155.995138838347</v>
      </c>
      <c r="R109" s="14">
        <v>1.0541820561233946</v>
      </c>
      <c r="S109" s="14">
        <v>35.77821185205198</v>
      </c>
      <c r="T109" s="14">
        <v>95.25665107903849</v>
      </c>
      <c r="U109" s="14">
        <v>200.56252704456946</v>
      </c>
      <c r="V109" s="14">
        <v>24.837732583297274</v>
      </c>
      <c r="W109" s="55">
        <v>1373.8688143558877</v>
      </c>
      <c r="X109" s="14">
        <v>18.325384101050446</v>
      </c>
      <c r="Y109" s="14">
        <v>3922.4996911561243</v>
      </c>
      <c r="Z109" s="14">
        <v>19459.64543385767</v>
      </c>
      <c r="AA109" s="14">
        <v>20128.996095573602</v>
      </c>
      <c r="AB109" s="14">
        <v>-1.4899999990000001</v>
      </c>
      <c r="AC109" s="14">
        <v>5.226787088785501</v>
      </c>
      <c r="AD109">
        <v>91.9446</v>
      </c>
      <c r="AE109" s="14">
        <v>99.93335968164145</v>
      </c>
      <c r="AF109" s="8">
        <v>5026.6</v>
      </c>
      <c r="AG109" s="14">
        <v>1.4168086423585402</v>
      </c>
      <c r="AH109" s="14">
        <v>2.854262864988404</v>
      </c>
      <c r="AI109" s="14">
        <v>1.327633330652045</v>
      </c>
      <c r="AJ109" s="14">
        <v>6.6</v>
      </c>
    </row>
    <row r="110" spans="1:36" ht="12.75">
      <c r="A110" s="3">
        <v>1970</v>
      </c>
      <c r="B110" s="14">
        <v>95.988444</v>
      </c>
      <c r="C110" s="14">
        <v>173.6</v>
      </c>
      <c r="D110" s="14">
        <v>2739</v>
      </c>
      <c r="E110" s="14">
        <v>2507</v>
      </c>
      <c r="F110" s="14">
        <v>1.0925408855205425</v>
      </c>
      <c r="G110" s="14">
        <v>360.3</v>
      </c>
      <c r="H110" s="14">
        <v>160.0898781223274</v>
      </c>
      <c r="I110" s="14">
        <v>27.365798105626354</v>
      </c>
      <c r="J110" s="14">
        <v>38.91791843327991</v>
      </c>
      <c r="K110" s="8">
        <v>298.60772778748355</v>
      </c>
      <c r="L110" s="8">
        <v>1122.072223798288</v>
      </c>
      <c r="M110" s="24">
        <v>2574.2413955805637</v>
      </c>
      <c r="N110" s="24">
        <v>830.287242151266</v>
      </c>
      <c r="O110" s="24">
        <v>1034.4673308748572</v>
      </c>
      <c r="P110" s="14">
        <v>22511.64704009875</v>
      </c>
      <c r="Q110" s="14">
        <v>21839.27258492507</v>
      </c>
      <c r="R110" s="14">
        <v>1.030787401574803</v>
      </c>
      <c r="S110" s="14">
        <v>35.51322236148844</v>
      </c>
      <c r="T110" s="14">
        <v>94.48964745927351</v>
      </c>
      <c r="U110" s="14">
        <v>227.82037239868566</v>
      </c>
      <c r="V110" s="14">
        <v>28.879152975538517</v>
      </c>
      <c r="W110" s="55">
        <v>1599.1832999102533</v>
      </c>
      <c r="X110" s="14">
        <v>15.186234930924591</v>
      </c>
      <c r="Y110" s="14">
        <v>3261.0395570618252</v>
      </c>
      <c r="Z110" s="14">
        <v>16729.164193686483</v>
      </c>
      <c r="AA110" s="14">
        <v>17401.38231906356</v>
      </c>
      <c r="AB110" s="14">
        <v>-0.23999999900000013</v>
      </c>
      <c r="AC110" s="14">
        <v>9.04080689443525</v>
      </c>
      <c r="AD110">
        <v>144.1107</v>
      </c>
      <c r="AE110" s="14">
        <v>96.78307839978402</v>
      </c>
      <c r="AF110" s="8">
        <v>5115.1</v>
      </c>
      <c r="AG110" s="14">
        <v>0.7119354539876879</v>
      </c>
      <c r="AH110" s="14">
        <v>2.889331153055207</v>
      </c>
      <c r="AI110" s="14">
        <v>1.5332751324169003</v>
      </c>
      <c r="AJ110" s="14">
        <v>6.9</v>
      </c>
    </row>
    <row r="111" spans="1:36" ht="12.75">
      <c r="A111" s="3">
        <v>1971</v>
      </c>
      <c r="B111" s="14">
        <v>98.350552</v>
      </c>
      <c r="C111" s="14">
        <v>183.9</v>
      </c>
      <c r="D111" s="14">
        <v>2904</v>
      </c>
      <c r="E111" s="14">
        <v>3247</v>
      </c>
      <c r="F111" s="14">
        <v>0.8943640283338467</v>
      </c>
      <c r="G111" s="14">
        <v>439.4</v>
      </c>
      <c r="H111" s="14">
        <v>150.87048315893193</v>
      </c>
      <c r="I111" s="14">
        <v>32.8588996103589</v>
      </c>
      <c r="J111" s="14">
        <v>44.89122966736966</v>
      </c>
      <c r="K111" s="8">
        <v>328.92888798878005</v>
      </c>
      <c r="L111" s="8">
        <v>1255.1499895407649</v>
      </c>
      <c r="M111" s="24">
        <v>2795.8939520934687</v>
      </c>
      <c r="N111" s="24">
        <v>952.9175055525466</v>
      </c>
      <c r="O111" s="24">
        <v>1133.7761946388434</v>
      </c>
      <c r="P111" s="14">
        <v>26189.538588770338</v>
      </c>
      <c r="Q111" s="14">
        <v>24486.97371076315</v>
      </c>
      <c r="R111" s="14">
        <v>1.069529411764706</v>
      </c>
      <c r="S111" s="14">
        <v>34.27073525022769</v>
      </c>
      <c r="T111" s="14">
        <v>92.43473561906666</v>
      </c>
      <c r="U111" s="14">
        <v>285.26170798898073</v>
      </c>
      <c r="V111" s="14">
        <v>33.333333333333336</v>
      </c>
      <c r="W111" s="55">
        <v>1909.1783473206908</v>
      </c>
      <c r="X111" s="14">
        <v>17.717990348167767</v>
      </c>
      <c r="Y111" s="14">
        <v>3519.315002408933</v>
      </c>
      <c r="Z111" s="14">
        <v>17619.09779000323</v>
      </c>
      <c r="AA111" s="14">
        <v>18434.108080782855</v>
      </c>
      <c r="AB111" s="14">
        <v>3.0600000010000006</v>
      </c>
      <c r="AC111" s="14">
        <v>9.320588653765615</v>
      </c>
      <c r="AD111">
        <v>240.832</v>
      </c>
      <c r="AE111" s="14">
        <v>93.31923450640355</v>
      </c>
      <c r="AF111" s="8">
        <v>5278.6</v>
      </c>
      <c r="AG111" s="14">
        <v>0.17214547395590962</v>
      </c>
      <c r="AH111" s="14">
        <v>1.0644277184378996</v>
      </c>
      <c r="AI111" s="14">
        <v>1.9116378567092474</v>
      </c>
      <c r="AJ111" s="14">
        <v>6.4</v>
      </c>
    </row>
    <row r="112" spans="1:36" ht="12.75">
      <c r="A112" s="3">
        <v>1972</v>
      </c>
      <c r="B112" s="14">
        <v>100.728634</v>
      </c>
      <c r="C112" s="14">
        <v>234.3</v>
      </c>
      <c r="D112" s="14">
        <v>3991</v>
      </c>
      <c r="E112" s="14">
        <v>4232</v>
      </c>
      <c r="F112" s="14">
        <v>0.9430529300567108</v>
      </c>
      <c r="G112" s="14">
        <v>533.2</v>
      </c>
      <c r="H112" s="14">
        <v>151.51846268793142</v>
      </c>
      <c r="I112" s="14">
        <v>37.700492597816584</v>
      </c>
      <c r="J112" s="14">
        <v>52.394596006419306</v>
      </c>
      <c r="K112" s="8">
        <v>341.9789135229963</v>
      </c>
      <c r="L112" s="8">
        <v>1430.2434130817014</v>
      </c>
      <c r="M112" s="24">
        <v>3247.3293671726933</v>
      </c>
      <c r="N112" s="24">
        <v>1026.4776034099243</v>
      </c>
      <c r="O112" s="24">
        <v>1277.198883260657</v>
      </c>
      <c r="P112" s="14">
        <v>29278.757382095</v>
      </c>
      <c r="Q112" s="14">
        <v>28840.146815935972</v>
      </c>
      <c r="R112" s="14">
        <v>1.0152083333333333</v>
      </c>
      <c r="S112" s="14">
        <v>33.69321218762014</v>
      </c>
      <c r="T112" s="14">
        <v>86.28446334594967</v>
      </c>
      <c r="U112" s="14">
        <v>287.24630418441495</v>
      </c>
      <c r="V112" s="14">
        <v>39.113004259584066</v>
      </c>
      <c r="W112" s="55">
        <v>2288.476560858938</v>
      </c>
      <c r="X112" s="14">
        <v>18.121337406377958</v>
      </c>
      <c r="Y112" s="14">
        <v>5045.714777024435</v>
      </c>
      <c r="Z112" s="14">
        <v>26895.621765467564</v>
      </c>
      <c r="AA112" s="14">
        <v>34238.06096165199</v>
      </c>
      <c r="AB112" s="14">
        <v>3.2300000009999996</v>
      </c>
      <c r="AC112" s="14">
        <v>2.6910147340157176</v>
      </c>
      <c r="AD112">
        <v>129.6884</v>
      </c>
      <c r="AE112" s="14">
        <v>87.37163081040006</v>
      </c>
      <c r="AF112" s="8">
        <v>5532.05</v>
      </c>
      <c r="AG112" s="14">
        <v>0.8178457654808557</v>
      </c>
      <c r="AH112" s="14">
        <v>-0.24896680073013933</v>
      </c>
      <c r="AI112" s="14">
        <v>2.864681893020138</v>
      </c>
      <c r="AJ112" s="14">
        <v>8.8</v>
      </c>
    </row>
    <row r="113" spans="1:36" ht="12.75">
      <c r="A113" s="3">
        <v>1973</v>
      </c>
      <c r="B113" s="14">
        <v>103.138117</v>
      </c>
      <c r="C113" s="14">
        <v>268.9</v>
      </c>
      <c r="D113" s="14">
        <v>6199.199</v>
      </c>
      <c r="E113" s="14">
        <v>6192.199</v>
      </c>
      <c r="F113" s="14">
        <v>1.001130454625247</v>
      </c>
      <c r="G113" s="14">
        <v>644.8</v>
      </c>
      <c r="H113" s="14">
        <v>169.487055167359</v>
      </c>
      <c r="I113" s="14">
        <v>45.655200356277305</v>
      </c>
      <c r="J113" s="14">
        <v>63.39313644329192</v>
      </c>
      <c r="K113" s="8">
        <v>342.2371115787624</v>
      </c>
      <c r="L113" s="8">
        <v>1667.94986833588</v>
      </c>
      <c r="M113" s="24">
        <v>3789.006984741027</v>
      </c>
      <c r="N113" s="24">
        <v>1230.3226638576791</v>
      </c>
      <c r="O113" s="24">
        <v>1450.2593319424761</v>
      </c>
      <c r="P113" s="14">
        <v>31361.366218171865</v>
      </c>
      <c r="Q113" s="14">
        <v>31697.069529159457</v>
      </c>
      <c r="R113" s="14">
        <v>0.9894090111176125</v>
      </c>
      <c r="S113" s="14">
        <v>36.246534183630374</v>
      </c>
      <c r="T113" s="14">
        <v>79.90957394628039</v>
      </c>
      <c r="U113" s="14">
        <v>239.659994783197</v>
      </c>
      <c r="V113" s="14">
        <v>35.27068577730768</v>
      </c>
      <c r="W113" s="55">
        <v>2965.41609039063</v>
      </c>
      <c r="X113" s="14">
        <v>25.913101771348046</v>
      </c>
      <c r="Y113" s="14">
        <v>5539.526157300946</v>
      </c>
      <c r="Z113" s="14">
        <v>30515.11060900728</v>
      </c>
      <c r="AA113" s="14">
        <v>39137.17214123292</v>
      </c>
      <c r="AB113" s="14">
        <v>2.5700000009999995</v>
      </c>
      <c r="AC113" s="14">
        <v>-5.617447010552112</v>
      </c>
      <c r="AD113">
        <v>136.5954</v>
      </c>
      <c r="AE113" s="14">
        <v>75.2182634184361</v>
      </c>
      <c r="AF113" s="8">
        <v>5840.6</v>
      </c>
      <c r="AG113" s="14">
        <v>0.9957169744033463</v>
      </c>
      <c r="AH113" s="14">
        <v>-5.318211714374013</v>
      </c>
      <c r="AI113" s="14">
        <v>0.7622223231479319</v>
      </c>
      <c r="AJ113" s="14">
        <v>5.9</v>
      </c>
    </row>
    <row r="114" spans="1:36" ht="12.75">
      <c r="A114" s="3">
        <v>1974</v>
      </c>
      <c r="B114" s="14">
        <v>105.59881899999999</v>
      </c>
      <c r="C114" s="14">
        <v>274.2</v>
      </c>
      <c r="D114" s="14">
        <v>7951</v>
      </c>
      <c r="E114" s="14">
        <v>12641.3</v>
      </c>
      <c r="F114" s="14">
        <v>0.6289701217438081</v>
      </c>
      <c r="G114" s="14">
        <v>871.9</v>
      </c>
      <c r="H114" s="14">
        <v>141.2020094010265</v>
      </c>
      <c r="I114" s="14">
        <v>54.121680923104925</v>
      </c>
      <c r="J114" s="14">
        <v>71.7968133772249</v>
      </c>
      <c r="K114" s="8">
        <v>346.6848057082101</v>
      </c>
      <c r="L114" s="8">
        <v>1797.2159831319104</v>
      </c>
      <c r="M114" s="24">
        <v>4253.310059003966</v>
      </c>
      <c r="N114" s="24">
        <v>1409.6811044954388</v>
      </c>
      <c r="O114" s="24">
        <v>1885.917235257996</v>
      </c>
      <c r="P114" s="14">
        <v>32538.763749878988</v>
      </c>
      <c r="Q114" s="14">
        <v>35701.01074568556</v>
      </c>
      <c r="R114" s="14">
        <v>0.91142416055577</v>
      </c>
      <c r="S114" s="14">
        <v>39.86681091713762</v>
      </c>
      <c r="T114" s="14">
        <v>85.15427394938172</v>
      </c>
      <c r="U114" s="14">
        <v>251.94315180480442</v>
      </c>
      <c r="V114" s="14">
        <v>32.35567853100239</v>
      </c>
      <c r="W114" s="55">
        <v>3991.6236830135576</v>
      </c>
      <c r="X114" s="14">
        <v>29.718072959257125</v>
      </c>
      <c r="Y114" s="14">
        <v>5212.665735135465</v>
      </c>
      <c r="Z114" s="14">
        <v>30260.367607802305</v>
      </c>
      <c r="AA114" s="14">
        <v>38613.10891001558</v>
      </c>
      <c r="AB114" s="14">
        <v>2.7300000009999996</v>
      </c>
      <c r="AC114" s="14">
        <v>7.39444151606814</v>
      </c>
      <c r="AD114">
        <v>155.0488</v>
      </c>
      <c r="AE114" s="14">
        <v>77.02016001059606</v>
      </c>
      <c r="AF114" s="8">
        <v>5849.4</v>
      </c>
      <c r="AG114" s="14">
        <v>-2.5977624569057047</v>
      </c>
      <c r="AH114" s="14">
        <v>-9.365473131049338</v>
      </c>
      <c r="AI114" s="14">
        <v>-2.634490272279544</v>
      </c>
      <c r="AJ114" s="14">
        <v>6.8</v>
      </c>
    </row>
    <row r="115" spans="1:36" ht="12.75">
      <c r="A115" s="3">
        <v>1975</v>
      </c>
      <c r="B115" s="14">
        <v>108.124291</v>
      </c>
      <c r="C115" s="14">
        <v>291.7414141414141</v>
      </c>
      <c r="D115" s="14">
        <v>8669.898</v>
      </c>
      <c r="E115" s="14">
        <v>12210.3</v>
      </c>
      <c r="F115" s="14">
        <v>0.7100479103707525</v>
      </c>
      <c r="G115" s="14">
        <v>784.938845144357</v>
      </c>
      <c r="H115" s="14">
        <v>134.8767294193684</v>
      </c>
      <c r="I115" s="14">
        <v>60.3542440023758</v>
      </c>
      <c r="J115" s="14">
        <v>78.78629798493007</v>
      </c>
      <c r="K115" s="8">
        <v>369.7149837364805</v>
      </c>
      <c r="L115" s="8">
        <v>1865.6899120892363</v>
      </c>
      <c r="M115" s="24">
        <v>4766.633659613543</v>
      </c>
      <c r="N115" s="24">
        <v>1550.5548460207299</v>
      </c>
      <c r="O115" s="24">
        <v>2422.460688688896</v>
      </c>
      <c r="P115" s="14">
        <v>38066.13473999263</v>
      </c>
      <c r="Q115" s="14">
        <v>36522.91306134428</v>
      </c>
      <c r="R115" s="14">
        <v>1.0422535211267605</v>
      </c>
      <c r="S115" s="14">
        <v>41.58226540158383</v>
      </c>
      <c r="T115" s="14">
        <v>93.15887756790667</v>
      </c>
      <c r="U115" s="14">
        <v>289.68045529486045</v>
      </c>
      <c r="V115" s="14">
        <v>42.3315245461942</v>
      </c>
      <c r="W115" s="55">
        <v>5345.959115365633</v>
      </c>
      <c r="X115" s="14">
        <v>29.214288375828446</v>
      </c>
      <c r="Y115" s="14">
        <v>5804.57114062266</v>
      </c>
      <c r="Z115" s="14">
        <v>32254.82954113587</v>
      </c>
      <c r="AA115" s="14">
        <v>42439.3443915223</v>
      </c>
      <c r="AB115" s="14">
        <v>6.780000000999999</v>
      </c>
      <c r="AC115" s="14">
        <v>0.7705894113470446</v>
      </c>
      <c r="AD115">
        <v>125.3809</v>
      </c>
      <c r="AE115" s="14">
        <v>68.83133098114386</v>
      </c>
      <c r="AF115" s="8">
        <v>5828.38</v>
      </c>
      <c r="AG115" s="14">
        <v>-2.9187338052192118</v>
      </c>
      <c r="AH115" s="14">
        <v>-3.023338365532238</v>
      </c>
      <c r="AI115" s="14">
        <v>-0.6900949134068024</v>
      </c>
      <c r="AJ115" s="14">
        <v>12</v>
      </c>
    </row>
    <row r="116" spans="1:36" ht="12.75">
      <c r="A116" s="3">
        <v>1976</v>
      </c>
      <c r="B116" s="14">
        <v>110.717434</v>
      </c>
      <c r="C116" s="14">
        <v>291.7414141414141</v>
      </c>
      <c r="D116" s="14">
        <v>10128.3</v>
      </c>
      <c r="E116" s="14">
        <v>12383</v>
      </c>
      <c r="F116" s="14">
        <v>0.81791972866026</v>
      </c>
      <c r="G116" s="14">
        <v>759.7658792650918</v>
      </c>
      <c r="H116" s="14">
        <v>150.3848268385211</v>
      </c>
      <c r="I116" s="14">
        <v>61.008733695207916</v>
      </c>
      <c r="J116" s="14">
        <v>84.32298323657918</v>
      </c>
      <c r="K116" s="8">
        <v>378.73277584779373</v>
      </c>
      <c r="L116" s="8">
        <v>2091.8115294344516</v>
      </c>
      <c r="M116" s="24">
        <v>5452.37147099623</v>
      </c>
      <c r="N116" s="24">
        <v>1753.79572943193</v>
      </c>
      <c r="O116" s="24">
        <v>2967.2720975750285</v>
      </c>
      <c r="P116" s="14">
        <v>42987.602562391294</v>
      </c>
      <c r="Q116" s="14">
        <v>42258.999129130425</v>
      </c>
      <c r="R116" s="14">
        <v>1.0172413793103448</v>
      </c>
      <c r="S116" s="14">
        <v>39.61762310404047</v>
      </c>
      <c r="T116" s="14">
        <v>96.04998687704946</v>
      </c>
      <c r="U116" s="14">
        <v>317.3780397500074</v>
      </c>
      <c r="V116" s="14">
        <v>47.35641716773792</v>
      </c>
      <c r="W116" s="55">
        <v>7548.688009037666</v>
      </c>
      <c r="X116" s="14">
        <v>34.50328045413098</v>
      </c>
      <c r="Y116" s="14">
        <v>6149.6779234247415</v>
      </c>
      <c r="Z116" s="14">
        <v>31361.078867820346</v>
      </c>
      <c r="AA116" s="14">
        <v>40985.79774784493</v>
      </c>
      <c r="AB116" s="14">
        <v>5.6100000009999995</v>
      </c>
      <c r="AC116" s="14">
        <v>6.488109075410287</v>
      </c>
      <c r="AD116">
        <v>135.5141</v>
      </c>
      <c r="AE116" s="14">
        <v>64.0178398723497</v>
      </c>
      <c r="AF116" s="8">
        <v>6104</v>
      </c>
      <c r="AG116" s="14">
        <v>-0.5884949085853517</v>
      </c>
      <c r="AH116" s="14">
        <v>0.4483164292890809</v>
      </c>
      <c r="AI116" s="14">
        <v>1.925744216055536</v>
      </c>
      <c r="AJ116" s="14">
        <v>10.411496625851044</v>
      </c>
    </row>
    <row r="117" spans="1:36" ht="12.75">
      <c r="A117" s="3">
        <v>1977</v>
      </c>
      <c r="B117" s="14">
        <v>113.37213399999999</v>
      </c>
      <c r="C117" s="14">
        <v>280.6626262626262</v>
      </c>
      <c r="D117" s="14">
        <v>12120.2</v>
      </c>
      <c r="E117" s="14">
        <v>12023.4</v>
      </c>
      <c r="F117" s="14">
        <v>1.0080509672804698</v>
      </c>
      <c r="G117" s="14">
        <v>691.1123359580051</v>
      </c>
      <c r="H117" s="14">
        <v>175.25006402489706</v>
      </c>
      <c r="I117" s="14">
        <v>54.172377489565584</v>
      </c>
      <c r="J117" s="14">
        <v>83.33561741858396</v>
      </c>
      <c r="K117" s="8">
        <v>424.60824794826584</v>
      </c>
      <c r="L117" s="8">
        <v>2139.2956511526136</v>
      </c>
      <c r="M117" s="24">
        <v>6015.108563801124</v>
      </c>
      <c r="N117" s="24">
        <v>1858.5815245116953</v>
      </c>
      <c r="O117" s="24">
        <v>3792.470467910644</v>
      </c>
      <c r="P117" s="14">
        <v>53368.158869586776</v>
      </c>
      <c r="Q117" s="14">
        <v>51113.16624129438</v>
      </c>
      <c r="R117" s="14">
        <v>1.0441176470588236</v>
      </c>
      <c r="S117" s="14">
        <v>40.03827876510552</v>
      </c>
      <c r="T117" s="14">
        <v>96.33938347308022</v>
      </c>
      <c r="U117" s="14">
        <v>313.1218956782891</v>
      </c>
      <c r="V117" s="14">
        <v>50.85642151119618</v>
      </c>
      <c r="W117" s="55">
        <v>10975.645636031202</v>
      </c>
      <c r="X117" s="14">
        <v>37.43050105921846</v>
      </c>
      <c r="Y117" s="14">
        <v>5940.880578901248</v>
      </c>
      <c r="Z117" s="14">
        <v>29633.154238533523</v>
      </c>
      <c r="AA117" s="14">
        <v>41755.81238660693</v>
      </c>
      <c r="AB117" s="14">
        <v>5.530000001</v>
      </c>
      <c r="AC117" s="14">
        <v>-0.9754028755529554</v>
      </c>
      <c r="AD117">
        <v>147.4693</v>
      </c>
      <c r="AE117" s="14">
        <v>64.15078379470788</v>
      </c>
      <c r="AF117" s="8">
        <v>6341.4</v>
      </c>
      <c r="AG117" s="14">
        <v>-1.0147655544369103</v>
      </c>
      <c r="AH117" s="14">
        <v>-0.683375989876752</v>
      </c>
      <c r="AI117" s="14">
        <v>1.0673224025313566</v>
      </c>
      <c r="AJ117" s="14">
        <v>9.033271832508971</v>
      </c>
    </row>
    <row r="118" spans="1:36" ht="12.75">
      <c r="A118" s="3">
        <v>1978</v>
      </c>
      <c r="B118" s="14">
        <v>116.080919</v>
      </c>
      <c r="C118" s="14">
        <v>312.9757575757575</v>
      </c>
      <c r="D118" s="14">
        <v>12658.9</v>
      </c>
      <c r="E118" s="14">
        <v>13683.1</v>
      </c>
      <c r="F118" s="14">
        <v>0.9251485409008192</v>
      </c>
      <c r="G118" s="14">
        <v>725.4391076115485</v>
      </c>
      <c r="H118" s="14">
        <v>151.39563974589572</v>
      </c>
      <c r="I118" s="14">
        <v>51.62706009659541</v>
      </c>
      <c r="J118" s="14">
        <v>87.29205679507045</v>
      </c>
      <c r="K118" s="8">
        <v>413.2343571783516</v>
      </c>
      <c r="L118" s="8">
        <v>2270.006615438038</v>
      </c>
      <c r="M118" s="24">
        <v>6607.406444970363</v>
      </c>
      <c r="N118" s="24">
        <v>2016.3254485318685</v>
      </c>
      <c r="O118" s="24">
        <v>4579.408090002103</v>
      </c>
      <c r="P118" s="14">
        <v>58910.29196959487</v>
      </c>
      <c r="Q118" s="14">
        <v>54741.25592251585</v>
      </c>
      <c r="R118" s="14">
        <v>1.076158940397351</v>
      </c>
      <c r="S118" s="14">
        <v>37.207310436505374</v>
      </c>
      <c r="T118" s="14">
        <v>91.20712325925382</v>
      </c>
      <c r="U118" s="14">
        <v>412.25540923776947</v>
      </c>
      <c r="V118" s="14">
        <v>63.35384591078214</v>
      </c>
      <c r="W118" s="55">
        <v>15171.372779162044</v>
      </c>
      <c r="X118" s="14">
        <v>32.37314971740659</v>
      </c>
      <c r="Y118" s="14">
        <v>6200.691352677704</v>
      </c>
      <c r="Z118" s="14">
        <v>30495.262804131933</v>
      </c>
      <c r="AA118" s="14">
        <v>45421.86195216947</v>
      </c>
      <c r="AB118" s="14">
        <v>3.6800000010000007</v>
      </c>
      <c r="AC118" s="14">
        <v>2.9211741889110243</v>
      </c>
      <c r="AD118">
        <v>117.0673</v>
      </c>
      <c r="AE118" s="14">
        <v>70.77453225171921</v>
      </c>
      <c r="AF118" s="8">
        <v>6637.9</v>
      </c>
      <c r="AG118" s="14">
        <v>-0.1491478347613695</v>
      </c>
      <c r="AH118" s="14">
        <v>-0.26738824554817686</v>
      </c>
      <c r="AI118" s="14">
        <v>0.9694145732163095</v>
      </c>
      <c r="AJ118" s="14">
        <v>7.8374899337135355</v>
      </c>
    </row>
    <row r="119" spans="1:36" ht="12.75">
      <c r="A119" s="3">
        <v>1979</v>
      </c>
      <c r="B119" s="14">
        <v>118.83212999999999</v>
      </c>
      <c r="C119" s="14">
        <v>341.5959595959596</v>
      </c>
      <c r="D119" s="14">
        <v>15244.4</v>
      </c>
      <c r="E119" s="14">
        <v>18083.9</v>
      </c>
      <c r="F119" s="14">
        <v>0.8429818789088636</v>
      </c>
      <c r="G119" s="14">
        <v>800.9580052493438</v>
      </c>
      <c r="H119" s="14">
        <v>139.5490532718316</v>
      </c>
      <c r="I119" s="14">
        <v>55.04413320830468</v>
      </c>
      <c r="J119" s="14">
        <v>90.68404564939433</v>
      </c>
      <c r="K119" s="8">
        <v>432.67014340943336</v>
      </c>
      <c r="L119" s="8">
        <v>2425.7290692570873</v>
      </c>
      <c r="M119" s="24">
        <v>7083.191131059918</v>
      </c>
      <c r="N119" s="24">
        <v>2215.647099890718</v>
      </c>
      <c r="O119" s="24">
        <v>5810.352984594668</v>
      </c>
      <c r="P119" s="14">
        <v>59768.73420331352</v>
      </c>
      <c r="Q119" s="14">
        <v>58359.64813172263</v>
      </c>
      <c r="R119" s="14">
        <v>1.024144869215292</v>
      </c>
      <c r="S119" s="14">
        <v>33.497604516927105</v>
      </c>
      <c r="T119" s="14">
        <v>95.37645389103044</v>
      </c>
      <c r="U119" s="14">
        <v>366.0557319409095</v>
      </c>
      <c r="V119" s="14">
        <v>69.33824879955918</v>
      </c>
      <c r="W119" s="55">
        <v>23419.435239142127</v>
      </c>
      <c r="X119" s="14">
        <v>43.415596112067334</v>
      </c>
      <c r="Y119" s="14">
        <v>7144.27988085544</v>
      </c>
      <c r="Z119" s="14">
        <v>34292.58612768404</v>
      </c>
      <c r="AA119" s="14">
        <v>51784.89522125747</v>
      </c>
      <c r="AB119" s="14">
        <v>3.16</v>
      </c>
      <c r="AC119" s="14">
        <v>6.815439989033534</v>
      </c>
      <c r="AD119">
        <v>105.2482</v>
      </c>
      <c r="AE119" s="14">
        <v>71.66126126079244</v>
      </c>
      <c r="AF119" s="8">
        <v>6862.4</v>
      </c>
      <c r="AG119" s="14">
        <v>-0.6353941216747536</v>
      </c>
      <c r="AH119" s="14">
        <v>-1.7745702233291247</v>
      </c>
      <c r="AI119" s="14">
        <v>-1.1139731025663457</v>
      </c>
      <c r="AJ119" s="14">
        <v>6.8</v>
      </c>
    </row>
    <row r="120" spans="1:36" ht="12.75">
      <c r="A120" s="3">
        <v>1980</v>
      </c>
      <c r="B120" s="14">
        <v>121.614465</v>
      </c>
      <c r="C120" s="14">
        <v>415.45454545454544</v>
      </c>
      <c r="D120" s="14">
        <v>20132.4</v>
      </c>
      <c r="E120" s="14">
        <v>22955.2</v>
      </c>
      <c r="F120" s="14">
        <v>0.8770300411235799</v>
      </c>
      <c r="G120" s="14">
        <v>755.1889763779527</v>
      </c>
      <c r="H120" s="14">
        <v>112.553299529849</v>
      </c>
      <c r="I120" s="14">
        <v>57.93185569047068</v>
      </c>
      <c r="J120" s="14">
        <v>102.89154689997646</v>
      </c>
      <c r="K120" s="8">
        <v>473.99014210503424</v>
      </c>
      <c r="L120" s="8">
        <v>2646.712987466408</v>
      </c>
      <c r="M120" s="24">
        <v>7743.6077963559155</v>
      </c>
      <c r="N120" s="24">
        <v>2381.599067672533</v>
      </c>
      <c r="O120" s="24">
        <v>6966.613228529007</v>
      </c>
      <c r="P120" s="14">
        <v>79286.27680362911</v>
      </c>
      <c r="Q120" s="14">
        <v>62744.3612576382</v>
      </c>
      <c r="R120" s="14">
        <v>1.2636398747939628</v>
      </c>
      <c r="S120" s="14">
        <v>29.263805631039578</v>
      </c>
      <c r="T120" s="14">
        <v>78.60312519669233</v>
      </c>
      <c r="U120" s="14">
        <v>319.1820150603008</v>
      </c>
      <c r="V120" s="14">
        <v>56.23472611313108</v>
      </c>
      <c r="W120" s="55">
        <v>44598.94328519325</v>
      </c>
      <c r="X120" s="14">
        <v>64.41439221781557</v>
      </c>
      <c r="Y120" s="14">
        <v>6518.338296515545</v>
      </c>
      <c r="Z120" s="14">
        <v>33447.22744799303</v>
      </c>
      <c r="AA120" s="14">
        <v>47780.01098307337</v>
      </c>
      <c r="AB120" s="14">
        <v>4.085</v>
      </c>
      <c r="AC120" s="14">
        <v>-4.643384386752192</v>
      </c>
      <c r="AD120">
        <v>104.8465</v>
      </c>
      <c r="AE120" s="14">
        <v>70.33080657173454</v>
      </c>
      <c r="AF120" s="8">
        <v>6967.2</v>
      </c>
      <c r="AG120" s="14">
        <v>-1.0565205492973213</v>
      </c>
      <c r="AH120" s="14">
        <v>-1.5978647526801755</v>
      </c>
      <c r="AI120" s="14">
        <v>-1.075267772539945</v>
      </c>
      <c r="AJ120" s="14">
        <v>5.7596845135831245</v>
      </c>
    </row>
    <row r="121" spans="1:36" ht="12.75">
      <c r="A121" s="3">
        <v>1981</v>
      </c>
      <c r="B121" s="14">
        <v>124.424781</v>
      </c>
      <c r="C121" s="14">
        <v>499.46868686868686</v>
      </c>
      <c r="D121" s="14">
        <v>23293</v>
      </c>
      <c r="E121" s="14">
        <v>22090.6</v>
      </c>
      <c r="F121" s="14">
        <v>1.0544303912071198</v>
      </c>
      <c r="G121" s="14">
        <v>665.9393700787402</v>
      </c>
      <c r="H121" s="14">
        <v>99.25581825154994</v>
      </c>
      <c r="I121" s="14">
        <v>45.45632130969067</v>
      </c>
      <c r="J121" s="14">
        <v>90.38909283918714</v>
      </c>
      <c r="K121" s="8">
        <v>511.7671564308054</v>
      </c>
      <c r="L121" s="8">
        <v>2371.9841793673945</v>
      </c>
      <c r="M121" s="24">
        <v>7418.480130768929</v>
      </c>
      <c r="N121" s="24">
        <v>2340.4627810311063</v>
      </c>
      <c r="O121" s="24">
        <v>7859.733044426426</v>
      </c>
      <c r="P121" s="14">
        <v>83388.28935839546</v>
      </c>
      <c r="Q121" s="14">
        <v>68027.29071097237</v>
      </c>
      <c r="R121" s="14">
        <v>1.2258064151442893</v>
      </c>
      <c r="S121" s="14">
        <v>33.868148045420284</v>
      </c>
      <c r="T121" s="14">
        <v>90.52396734508062</v>
      </c>
      <c r="U121" s="14">
        <v>317.5331644700124</v>
      </c>
      <c r="V121" s="14">
        <v>66.12544541278496</v>
      </c>
      <c r="W121" s="55">
        <v>89433.76017766146</v>
      </c>
      <c r="X121" s="14">
        <v>69.57880759293519</v>
      </c>
      <c r="Y121" s="14">
        <v>5849.793176097228</v>
      </c>
      <c r="Z121" s="14">
        <v>31309.97728863713</v>
      </c>
      <c r="AA121" s="14">
        <v>48755.25742558593</v>
      </c>
      <c r="AB121" s="14">
        <v>5.4225</v>
      </c>
      <c r="AC121" s="14">
        <v>11.886707624401804</v>
      </c>
      <c r="AD121">
        <v>94.7978</v>
      </c>
      <c r="AE121" s="14">
        <v>75.30099598490553</v>
      </c>
      <c r="AF121" s="8">
        <v>6985.7</v>
      </c>
      <c r="AG121" s="14">
        <v>4.260043573199281</v>
      </c>
      <c r="AH121" s="14">
        <v>5.33891438865334</v>
      </c>
      <c r="AI121" s="14">
        <v>3.72743736717398</v>
      </c>
      <c r="AJ121" s="14">
        <v>4.878524367060187</v>
      </c>
    </row>
    <row r="122" spans="1:36" ht="12.75">
      <c r="A122" s="3">
        <v>1982</v>
      </c>
      <c r="B122" s="14">
        <v>127.25684799999999</v>
      </c>
      <c r="C122" s="14">
        <v>455.1535353535353</v>
      </c>
      <c r="D122" s="14">
        <v>20175.1</v>
      </c>
      <c r="E122" s="14">
        <v>19395</v>
      </c>
      <c r="F122" s="14">
        <v>1.040221706625419</v>
      </c>
      <c r="G122" s="14">
        <v>597.2858267716535</v>
      </c>
      <c r="H122" s="14">
        <v>96.37443287423669</v>
      </c>
      <c r="I122" s="14">
        <v>39.52347330460592</v>
      </c>
      <c r="J122" s="14">
        <v>84.23845685590214</v>
      </c>
      <c r="K122" s="8">
        <v>510.64126868665767</v>
      </c>
      <c r="L122" s="8">
        <v>2367.714607844533</v>
      </c>
      <c r="M122" s="24">
        <v>7302.593992207382</v>
      </c>
      <c r="N122" s="24">
        <v>2382.8755730181506</v>
      </c>
      <c r="O122" s="24">
        <v>9180.168195890064</v>
      </c>
      <c r="P122" s="14">
        <v>90235.41291073019</v>
      </c>
      <c r="Q122" s="14">
        <v>71120.12726033574</v>
      </c>
      <c r="R122" s="14">
        <v>1.268774626631682</v>
      </c>
      <c r="S122" s="14">
        <v>33.341205140817515</v>
      </c>
      <c r="T122" s="14">
        <v>102.50226816913496</v>
      </c>
      <c r="U122" s="14">
        <v>423.72528512869826</v>
      </c>
      <c r="V122" s="14">
        <v>90.73015747133844</v>
      </c>
      <c r="W122" s="55">
        <v>179792.6184721515</v>
      </c>
      <c r="X122" s="14">
        <v>69.83058255734775</v>
      </c>
      <c r="Y122" s="14">
        <v>5618.49540089137</v>
      </c>
      <c r="Z122" s="14">
        <v>25964.1582600515</v>
      </c>
      <c r="AA122" s="14">
        <v>33383.97344121051</v>
      </c>
      <c r="AB122" s="14">
        <v>10.375</v>
      </c>
      <c r="AC122" s="14">
        <v>29.929601352686607</v>
      </c>
      <c r="AD122">
        <v>56.4424</v>
      </c>
      <c r="AE122" s="14">
        <v>78.62176557979735</v>
      </c>
      <c r="AF122" s="8">
        <v>6925.8</v>
      </c>
      <c r="AG122" s="14">
        <v>4.746699283849313</v>
      </c>
      <c r="AH122" s="14">
        <v>8.733989094256993</v>
      </c>
      <c r="AI122" s="14">
        <v>6.627173584644663</v>
      </c>
      <c r="AJ122" s="14">
        <v>4.132170771484482</v>
      </c>
    </row>
    <row r="123" spans="1:36" ht="12.75">
      <c r="A123" s="3">
        <v>1983</v>
      </c>
      <c r="B123" s="14">
        <v>130.091853</v>
      </c>
      <c r="C123" s="14">
        <v>519.779797979798</v>
      </c>
      <c r="D123" s="14">
        <v>21899.3</v>
      </c>
      <c r="E123" s="14">
        <v>15428.9</v>
      </c>
      <c r="F123" s="14">
        <v>1.4193688467745593</v>
      </c>
      <c r="G123" s="14">
        <v>494.30551181102356</v>
      </c>
      <c r="H123" s="14">
        <v>95.29781877174854</v>
      </c>
      <c r="I123" s="14">
        <v>30.189322751018818</v>
      </c>
      <c r="J123" s="14">
        <v>70.48321041195884</v>
      </c>
      <c r="K123" s="8">
        <v>508.2923188506991</v>
      </c>
      <c r="L123" s="8">
        <v>2229.203303285628</v>
      </c>
      <c r="M123" s="24">
        <v>5943.0648387163765</v>
      </c>
      <c r="N123" s="24">
        <v>2330.21402285445</v>
      </c>
      <c r="O123" s="24">
        <v>10187.232646979204</v>
      </c>
      <c r="P123" s="14">
        <v>72689.09920464121</v>
      </c>
      <c r="Q123" s="14">
        <v>62546.43741373837</v>
      </c>
      <c r="R123" s="14">
        <v>1.1621621024361493</v>
      </c>
      <c r="S123" s="14">
        <v>22.96073951027094</v>
      </c>
      <c r="T123" s="14">
        <v>75.03863722771843</v>
      </c>
      <c r="U123" s="14">
        <v>428.07304343061196</v>
      </c>
      <c r="V123" s="14">
        <v>74.97180275168613</v>
      </c>
      <c r="W123" s="55">
        <v>416191.2259526729</v>
      </c>
      <c r="X123" s="14">
        <v>83.93407653215928</v>
      </c>
      <c r="Y123" s="14">
        <v>4519.636365937953</v>
      </c>
      <c r="Z123" s="14">
        <v>22143.746492743216</v>
      </c>
      <c r="AA123" s="14">
        <v>32962.91979389311</v>
      </c>
      <c r="AB123" s="14">
        <v>5.78</v>
      </c>
      <c r="AC123" s="14">
        <v>64.85828501523689</v>
      </c>
      <c r="AD123">
        <v>179.9608</v>
      </c>
      <c r="AE123" s="14">
        <v>75.02697653449145</v>
      </c>
      <c r="AF123" s="8">
        <v>7160.8</v>
      </c>
      <c r="AG123" s="14">
        <v>5.458084375438792</v>
      </c>
      <c r="AH123" s="14">
        <v>7.369326549471216</v>
      </c>
      <c r="AI123" s="14">
        <v>7.699628615220955</v>
      </c>
      <c r="AJ123" s="14">
        <v>3.7</v>
      </c>
    </row>
    <row r="124" spans="1:36" ht="12.75">
      <c r="A124" s="3">
        <v>1984</v>
      </c>
      <c r="B124" s="14">
        <v>132.906703</v>
      </c>
      <c r="C124" s="14">
        <v>620.4121212121212</v>
      </c>
      <c r="D124" s="14">
        <v>27005.3</v>
      </c>
      <c r="E124" s="14">
        <v>13915.8</v>
      </c>
      <c r="F124" s="14">
        <v>1.9406214518748472</v>
      </c>
      <c r="G124" s="14">
        <v>457.6902887139107</v>
      </c>
      <c r="H124" s="14">
        <v>101.07503157847201</v>
      </c>
      <c r="I124" s="14">
        <v>33.95020485791111</v>
      </c>
      <c r="J124" s="14">
        <v>70.3547897164792</v>
      </c>
      <c r="K124" s="8">
        <v>521.6604068364725</v>
      </c>
      <c r="L124" s="8">
        <v>2366.7451470983515</v>
      </c>
      <c r="M124" s="24">
        <v>5552.175973432085</v>
      </c>
      <c r="N124" s="24">
        <v>2430.8082687957776</v>
      </c>
      <c r="O124" s="24">
        <v>11529.909909851063</v>
      </c>
      <c r="P124" s="14">
        <v>68179.22207140007</v>
      </c>
      <c r="Q124" s="14">
        <v>61253.949904343455</v>
      </c>
      <c r="R124" s="14">
        <v>1.1130583770984792</v>
      </c>
      <c r="S124" s="14">
        <v>24.91389120815075</v>
      </c>
      <c r="T124" s="14">
        <v>68.96119007018942</v>
      </c>
      <c r="U124" s="14">
        <v>378.17391400947224</v>
      </c>
      <c r="V124" s="14">
        <v>61.7319563196854</v>
      </c>
      <c r="W124" s="55">
        <v>1255816.5794053501</v>
      </c>
      <c r="X124" s="14">
        <v>110.43964684459749</v>
      </c>
      <c r="Y124" s="14">
        <v>5249.1742091201095</v>
      </c>
      <c r="Z124" s="14">
        <v>24799.00370064132</v>
      </c>
      <c r="AA124" s="14">
        <v>50378.35384364609</v>
      </c>
      <c r="AB124" s="14">
        <v>3.905833333333341</v>
      </c>
      <c r="AC124" s="14">
        <v>69.79705537538048</v>
      </c>
      <c r="AD124">
        <v>355.8769</v>
      </c>
      <c r="AE124" s="14">
        <v>71.61048928945574</v>
      </c>
      <c r="AF124" s="8">
        <v>7545.7</v>
      </c>
      <c r="AG124" s="14">
        <v>5.167493315203654</v>
      </c>
      <c r="AH124" s="14">
        <v>7.038111434920481</v>
      </c>
      <c r="AI124" s="14">
        <v>7.878654971726617</v>
      </c>
      <c r="AJ124" s="14">
        <v>3.5</v>
      </c>
    </row>
    <row r="125" spans="1:36" ht="12.75">
      <c r="A125" s="3">
        <v>1985</v>
      </c>
      <c r="B125" s="14">
        <v>135.683122</v>
      </c>
      <c r="C125" s="14">
        <v>633.3373737373737</v>
      </c>
      <c r="D125" s="14">
        <v>25639</v>
      </c>
      <c r="E125" s="14">
        <v>13153.5</v>
      </c>
      <c r="F125" s="14">
        <v>1.9492150378226327</v>
      </c>
      <c r="G125" s="14">
        <v>446.2480314960629</v>
      </c>
      <c r="H125" s="14">
        <v>96.96446021165632</v>
      </c>
      <c r="I125" s="14">
        <v>37.694284678809865</v>
      </c>
      <c r="J125" s="14">
        <v>76.51792390102305</v>
      </c>
      <c r="K125" s="8">
        <v>571.6354738114065</v>
      </c>
      <c r="L125" s="8">
        <v>2564.131692366354</v>
      </c>
      <c r="M125" s="24">
        <v>5876.024466503416</v>
      </c>
      <c r="N125" s="24">
        <v>2568.6350976364984</v>
      </c>
      <c r="O125" s="24">
        <v>13606.446684615239</v>
      </c>
      <c r="P125" s="14">
        <v>80175.81133312103</v>
      </c>
      <c r="Q125" s="14">
        <v>67328.99826165692</v>
      </c>
      <c r="R125" s="14">
        <v>1.1908065380913326</v>
      </c>
      <c r="S125" s="14">
        <v>24.038068947281783</v>
      </c>
      <c r="T125" s="14">
        <v>67.74181834438374</v>
      </c>
      <c r="U125" s="14">
        <v>410.1993057451539</v>
      </c>
      <c r="V125" s="14">
        <v>70.79449276492844</v>
      </c>
      <c r="W125" s="55">
        <v>4377069.057767992</v>
      </c>
      <c r="X125" s="14">
        <v>124.85933136279553</v>
      </c>
      <c r="Y125" s="14">
        <v>5436.0577103010855</v>
      </c>
      <c r="Z125" s="14">
        <v>25647.070795187425</v>
      </c>
      <c r="AA125" s="14">
        <v>47797.338638902824</v>
      </c>
      <c r="AB125" s="14">
        <v>4.715</v>
      </c>
      <c r="AC125" s="14">
        <v>69.73010909161597</v>
      </c>
      <c r="AD125">
        <v>422.3766</v>
      </c>
      <c r="AE125" s="14">
        <v>69.89623198819746</v>
      </c>
      <c r="AF125" s="8">
        <v>7795</v>
      </c>
      <c r="AG125" s="14">
        <v>3.985825037749838</v>
      </c>
      <c r="AH125" s="14">
        <v>7.966902694666481</v>
      </c>
      <c r="AI125" s="14">
        <v>6.883299672370891</v>
      </c>
      <c r="AJ125" s="14">
        <v>3.85</v>
      </c>
    </row>
    <row r="126" spans="1:36" ht="12.75">
      <c r="A126" s="3">
        <v>1986</v>
      </c>
      <c r="B126" s="14">
        <v>138.41421</v>
      </c>
      <c r="C126" s="14">
        <v>532.7050505050505</v>
      </c>
      <c r="D126" s="14">
        <v>22348.6</v>
      </c>
      <c r="E126" s="14">
        <v>14044.3</v>
      </c>
      <c r="F126" s="14">
        <v>1.5912932648832623</v>
      </c>
      <c r="G126" s="14">
        <v>583.5551181102362</v>
      </c>
      <c r="H126" s="14">
        <v>123.07133942248005</v>
      </c>
      <c r="I126" s="14">
        <v>47.732634855978574</v>
      </c>
      <c r="J126" s="14">
        <v>93.80544269935615</v>
      </c>
      <c r="K126" s="8">
        <v>525.7903088117317</v>
      </c>
      <c r="L126" s="8">
        <v>2853.878573603752</v>
      </c>
      <c r="M126" s="24">
        <v>7192.3952163979875</v>
      </c>
      <c r="N126" s="24">
        <v>2832.1770586540033</v>
      </c>
      <c r="O126" s="24">
        <v>16277.392168805209</v>
      </c>
      <c r="P126" s="14">
        <v>81321.77230315702</v>
      </c>
      <c r="Q126" s="14">
        <v>69760.63272955816</v>
      </c>
      <c r="R126" s="14">
        <v>1.165725841656541</v>
      </c>
      <c r="S126" s="14">
        <v>20.619322521037205</v>
      </c>
      <c r="T126" s="14">
        <v>66.07981367514867</v>
      </c>
      <c r="U126" s="14">
        <v>497.5837412634349</v>
      </c>
      <c r="V126" s="14">
        <v>93.39734927467492</v>
      </c>
      <c r="W126" s="55">
        <v>10906750.83921483</v>
      </c>
      <c r="X126" s="14">
        <v>91.30026050641345</v>
      </c>
      <c r="Y126" s="14">
        <v>7705.869625059705</v>
      </c>
      <c r="Z126" s="14">
        <v>41760.92465249618</v>
      </c>
      <c r="AA126" s="14">
        <v>68482.90668880548</v>
      </c>
      <c r="AB126" s="14">
        <v>4.8275</v>
      </c>
      <c r="AC126" s="14">
        <v>7.278388976586347</v>
      </c>
      <c r="AD126">
        <v>295.917</v>
      </c>
      <c r="AE126" s="14">
        <v>72.73514141919932</v>
      </c>
      <c r="AF126" s="8">
        <v>8048.3</v>
      </c>
      <c r="AG126" s="14">
        <v>4.130827321376859</v>
      </c>
      <c r="AH126" s="14">
        <v>8.907377421010551</v>
      </c>
      <c r="AI126" s="14">
        <v>5.735203642823561</v>
      </c>
      <c r="AJ126" s="14">
        <v>4.2</v>
      </c>
    </row>
    <row r="127" spans="1:36" ht="12.75">
      <c r="A127" s="3">
        <v>1987</v>
      </c>
      <c r="B127" s="14">
        <v>141.09804499999998</v>
      </c>
      <c r="C127" s="14">
        <v>624.1050505050505</v>
      </c>
      <c r="D127" s="14">
        <v>26223.9</v>
      </c>
      <c r="E127" s="14">
        <v>15051.9</v>
      </c>
      <c r="F127" s="14">
        <v>1.7422318777031474</v>
      </c>
      <c r="G127" s="14">
        <v>556.0937007874015</v>
      </c>
      <c r="H127" s="14">
        <v>109.5993222943117</v>
      </c>
      <c r="I127" s="14">
        <v>46.688153528875404</v>
      </c>
      <c r="J127" s="14">
        <v>92.5266069056278</v>
      </c>
      <c r="K127" s="8">
        <v>604.5011180408479</v>
      </c>
      <c r="L127" s="8">
        <v>2880.990420052988</v>
      </c>
      <c r="M127" s="24">
        <v>7252.44883489955</v>
      </c>
      <c r="N127" s="24">
        <v>2980.8663542333384</v>
      </c>
      <c r="O127" s="24">
        <v>17758.63485616648</v>
      </c>
      <c r="P127" s="14">
        <v>81856.70975533329</v>
      </c>
      <c r="Q127" s="14">
        <v>63570.31649348946</v>
      </c>
      <c r="R127" s="14">
        <v>1.2876561620346285</v>
      </c>
      <c r="S127" s="14">
        <v>22.318547463501496</v>
      </c>
      <c r="T127" s="14">
        <v>69.52028973766535</v>
      </c>
      <c r="U127" s="14">
        <v>462.1280587555626</v>
      </c>
      <c r="V127" s="14">
        <v>91.88450666942866</v>
      </c>
      <c r="W127" s="55">
        <v>33397420.901212424</v>
      </c>
      <c r="X127" s="14">
        <v>111.90967379059984</v>
      </c>
      <c r="Y127" s="14">
        <v>7435.634048944925</v>
      </c>
      <c r="Z127" s="14">
        <v>31017.964023754692</v>
      </c>
      <c r="AA127" s="14">
        <v>59795.15621601496</v>
      </c>
      <c r="AB127" s="14">
        <v>5.474166666666671</v>
      </c>
      <c r="AC127" s="14">
        <v>147.45250351372897</v>
      </c>
      <c r="AD127">
        <v>128.2801</v>
      </c>
      <c r="AE127" s="14">
        <v>70.52400169173356</v>
      </c>
      <c r="AF127" s="8">
        <v>8308.1</v>
      </c>
      <c r="AG127" s="14">
        <v>2.1532307090758263</v>
      </c>
      <c r="AH127" s="14">
        <v>3.2227385351073945</v>
      </c>
      <c r="AI127" s="14">
        <v>4.544656855471607</v>
      </c>
      <c r="AJ127" s="14">
        <v>2.538897587168124</v>
      </c>
    </row>
    <row r="128" spans="1:36" ht="12.75">
      <c r="A128" s="3">
        <v>1988</v>
      </c>
      <c r="B128" s="14">
        <v>143.72813399999998</v>
      </c>
      <c r="C128" s="14">
        <v>721.9676767676768</v>
      </c>
      <c r="D128" s="14">
        <v>33789.4</v>
      </c>
      <c r="E128" s="14">
        <v>14605.3</v>
      </c>
      <c r="F128" s="14">
        <v>2.313502632605972</v>
      </c>
      <c r="G128" s="14">
        <v>524.0553805774277</v>
      </c>
      <c r="H128" s="14">
        <v>118.56078402671376</v>
      </c>
      <c r="I128" s="14">
        <v>42.42948119058565</v>
      </c>
      <c r="J128" s="14">
        <v>87.96263519483146</v>
      </c>
      <c r="K128" s="8">
        <v>609.5789274323911</v>
      </c>
      <c r="L128" s="8">
        <v>2782.7910100495355</v>
      </c>
      <c r="M128" s="24">
        <v>7212.7927783133655</v>
      </c>
      <c r="N128" s="24">
        <v>3105.466567840292</v>
      </c>
      <c r="O128" s="24">
        <v>19641.05015092013</v>
      </c>
      <c r="P128" s="14">
        <v>81353.38518748662</v>
      </c>
      <c r="Q128" s="14">
        <v>65403.93718448964</v>
      </c>
      <c r="R128" s="14">
        <v>1.2438606709257765</v>
      </c>
      <c r="S128" s="14">
        <v>20.03850460653572</v>
      </c>
      <c r="T128" s="14">
        <v>70.79599929772245</v>
      </c>
      <c r="U128" s="14">
        <v>335.93671388068447</v>
      </c>
      <c r="V128" s="14">
        <v>85.50433382145829</v>
      </c>
      <c r="W128" s="55">
        <v>243117016.46068415</v>
      </c>
      <c r="X128" s="14">
        <v>198.50641981792768</v>
      </c>
      <c r="Y128" s="14">
        <v>8596.683319112653</v>
      </c>
      <c r="Z128" s="14">
        <v>28562.377496611614</v>
      </c>
      <c r="AA128" s="14">
        <v>69489.17128855942</v>
      </c>
      <c r="AB128" s="14">
        <v>5.428333333333329</v>
      </c>
      <c r="AC128" s="14">
        <v>333.1137915345482</v>
      </c>
      <c r="AD128">
        <v>277.5665</v>
      </c>
      <c r="AE128" s="14">
        <v>74.34577868638645</v>
      </c>
      <c r="AF128" s="8">
        <v>8653.8</v>
      </c>
      <c r="AG128" s="14">
        <v>2.740857037066874</v>
      </c>
      <c r="AH128" s="14">
        <v>2.729956549366314</v>
      </c>
      <c r="AI128" s="14">
        <v>4.729130583366237</v>
      </c>
      <c r="AJ128" s="14">
        <v>1.5347621328876477</v>
      </c>
    </row>
    <row r="129" spans="1:36" ht="12.75">
      <c r="A129" s="3">
        <v>1989</v>
      </c>
      <c r="B129" s="14">
        <v>146.29923399999998</v>
      </c>
      <c r="C129" s="14">
        <v>718.2747474747474</v>
      </c>
      <c r="D129" s="14">
        <v>34383</v>
      </c>
      <c r="E129" s="14">
        <v>18263</v>
      </c>
      <c r="F129" s="14">
        <v>1.8826589278869845</v>
      </c>
      <c r="G129" s="14">
        <v>611.0165354330709</v>
      </c>
      <c r="H129" s="14">
        <v>113.0695458415686</v>
      </c>
      <c r="I129" s="14">
        <v>40.62700029425886</v>
      </c>
      <c r="J129" s="14">
        <v>89.01627979460741</v>
      </c>
      <c r="K129" s="8">
        <v>626.9519268642142</v>
      </c>
      <c r="L129" s="8">
        <v>2862.935391138962</v>
      </c>
      <c r="M129" s="24">
        <v>7381.1591620341205</v>
      </c>
      <c r="N129" s="24">
        <v>3177.2028455574027</v>
      </c>
      <c r="O129" s="24">
        <v>23406.23946485152</v>
      </c>
      <c r="P129" s="14">
        <v>87529.03131015667</v>
      </c>
      <c r="Q129" s="14">
        <v>72262.47016065099</v>
      </c>
      <c r="R129" s="14">
        <v>1.2112654205643079</v>
      </c>
      <c r="S129" s="14">
        <v>21.553063640189873</v>
      </c>
      <c r="T129" s="14">
        <v>103.99002463585948</v>
      </c>
      <c r="U129" s="14">
        <v>335.9392723148067</v>
      </c>
      <c r="V129" s="14">
        <v>136.24146300487394</v>
      </c>
      <c r="W129" s="55">
        <v>3414394236.429565</v>
      </c>
      <c r="X129" s="14">
        <v>264.22124964336365</v>
      </c>
      <c r="Y129" s="14">
        <v>11821.130544727775</v>
      </c>
      <c r="Z129" s="14">
        <v>30183.977848958042</v>
      </c>
      <c r="AA129" s="14">
        <v>79350.23938047496</v>
      </c>
      <c r="AB129" s="14">
        <v>5.1841666666666715</v>
      </c>
      <c r="AC129" s="14">
        <v>1685.9927884178421</v>
      </c>
      <c r="AD129">
        <v>200.1161</v>
      </c>
      <c r="AE129" s="14">
        <v>88.36746584646636</v>
      </c>
      <c r="AF129" s="8">
        <v>8945.9</v>
      </c>
      <c r="AG129" s="14">
        <v>3.401711812290438</v>
      </c>
      <c r="AH129" s="14">
        <v>3.2787562978979405</v>
      </c>
      <c r="AI129" s="14">
        <v>3.613850507765526</v>
      </c>
      <c r="AJ129" s="14">
        <v>0.9277628276346315</v>
      </c>
    </row>
    <row r="130" spans="1:36" ht="12.75">
      <c r="A130" s="3">
        <v>1990</v>
      </c>
      <c r="B130" s="14">
        <v>148.808745</v>
      </c>
      <c r="C130" s="14">
        <v>670.2666666666668</v>
      </c>
      <c r="D130" s="14">
        <v>31413.8</v>
      </c>
      <c r="E130" s="14">
        <v>20661</v>
      </c>
      <c r="F130" s="14">
        <v>1.5204394753400126</v>
      </c>
      <c r="G130" s="14">
        <v>638.4779527559054</v>
      </c>
      <c r="H130" s="14">
        <v>102.2537053808457</v>
      </c>
      <c r="I130" s="14">
        <v>36.15491104135411</v>
      </c>
      <c r="J130" s="14">
        <v>79.30909240337951</v>
      </c>
      <c r="K130" s="8">
        <v>603.6293151848654</v>
      </c>
      <c r="L130" s="8">
        <v>2592.1017031372166</v>
      </c>
      <c r="M130" s="24">
        <v>7360.754765715275</v>
      </c>
      <c r="N130" s="24">
        <v>3079.027277629679</v>
      </c>
      <c r="O130" s="24">
        <v>25512.801016688158</v>
      </c>
      <c r="P130" s="14">
        <v>101451.30194218687</v>
      </c>
      <c r="Q130" s="14">
        <v>106972.46123155758</v>
      </c>
      <c r="R130" s="14">
        <v>0.9483870967741935</v>
      </c>
      <c r="S130" s="14">
        <v>31.876970442047245</v>
      </c>
      <c r="T130" s="14">
        <v>112.05262664078992</v>
      </c>
      <c r="U130" s="14">
        <v>85.60887253372722</v>
      </c>
      <c r="V130" s="14">
        <v>65.53616874701247</v>
      </c>
      <c r="W130" s="55">
        <v>92037916924.13174</v>
      </c>
      <c r="X130" s="14">
        <v>329.42005385168187</v>
      </c>
      <c r="Y130" s="14">
        <v>10644.765035345159</v>
      </c>
      <c r="Z130" s="14">
        <v>27274.05273708264</v>
      </c>
      <c r="AA130" s="14">
        <v>56445.83421289779</v>
      </c>
      <c r="AB130" s="14">
        <v>4.79</v>
      </c>
      <c r="AC130" s="14">
        <v>3597.67704714181</v>
      </c>
      <c r="AD130">
        <v>123.1893</v>
      </c>
      <c r="AE130" s="14">
        <v>79.13316923138817</v>
      </c>
      <c r="AF130" s="8">
        <v>9037.6</v>
      </c>
      <c r="AG130" s="14">
        <v>2.2526938684515105</v>
      </c>
      <c r="AH130" s="14">
        <v>4.008292750657999</v>
      </c>
      <c r="AI130" s="14">
        <v>3.128233078981091</v>
      </c>
      <c r="AJ130" s="14">
        <v>0.5608320963204385</v>
      </c>
    </row>
    <row r="131" spans="1:36" ht="12.75">
      <c r="A131" s="3">
        <v>1991</v>
      </c>
      <c r="B131" s="14">
        <v>151.252109</v>
      </c>
      <c r="C131" s="14">
        <v>687.8080808080807</v>
      </c>
      <c r="D131" s="14">
        <v>31620</v>
      </c>
      <c r="E131" s="14">
        <v>21041</v>
      </c>
      <c r="F131" s="14">
        <v>1.5027802861080748</v>
      </c>
      <c r="G131" s="14">
        <v>700.2661417322834</v>
      </c>
      <c r="H131" s="14">
        <v>108.0197028442689</v>
      </c>
      <c r="I131" s="14">
        <v>32.69818309845272</v>
      </c>
      <c r="J131" s="14">
        <v>75.56317804043788</v>
      </c>
      <c r="K131" s="8">
        <v>611.8990368028981</v>
      </c>
      <c r="L131" s="8">
        <v>2598.8411675653733</v>
      </c>
      <c r="M131" s="24">
        <v>7828.265267340251</v>
      </c>
      <c r="N131" s="24">
        <v>3123.9810758830718</v>
      </c>
      <c r="O131" s="24">
        <v>30357.681929757237</v>
      </c>
      <c r="P131" s="14">
        <v>90636.07233723522</v>
      </c>
      <c r="Q131" s="14">
        <v>95865.07651053731</v>
      </c>
      <c r="R131" s="14">
        <v>0.9454545454545449</v>
      </c>
      <c r="S131" s="14">
        <v>26.370144491606247</v>
      </c>
      <c r="T131" s="14">
        <v>94.03866180429719</v>
      </c>
      <c r="U131" s="14">
        <v>97.76723592662871</v>
      </c>
      <c r="V131" s="14">
        <v>56.46521457316167</v>
      </c>
      <c r="W131" s="55">
        <v>475580934262.2144</v>
      </c>
      <c r="X131" s="14">
        <v>164.23364436327503</v>
      </c>
      <c r="Y131" s="14">
        <v>7596.317976044296</v>
      </c>
      <c r="Z131" s="14">
        <v>22733.377688431432</v>
      </c>
      <c r="AA131" s="14">
        <v>66969.11441458193</v>
      </c>
      <c r="AB131" s="14">
        <v>4.69083333333334</v>
      </c>
      <c r="AC131" s="14">
        <v>258.5984321895163</v>
      </c>
      <c r="AD131">
        <v>493.0515</v>
      </c>
      <c r="AE131" s="14">
        <v>78.40989374992063</v>
      </c>
      <c r="AF131" s="8">
        <v>9069.5</v>
      </c>
      <c r="AG131" s="14">
        <v>1.2614232934054561</v>
      </c>
      <c r="AH131" s="14">
        <v>5.187175097110347</v>
      </c>
      <c r="AI131" s="14">
        <v>3.5628135952725515</v>
      </c>
      <c r="AJ131" s="14">
        <v>0.3390226800367624</v>
      </c>
    </row>
    <row r="132" spans="1:36" ht="12.75">
      <c r="A132" s="3">
        <v>1992</v>
      </c>
      <c r="B132" s="14">
        <v>153.631792</v>
      </c>
      <c r="C132" s="14">
        <v>805.0585858585858</v>
      </c>
      <c r="D132" s="14">
        <v>35793</v>
      </c>
      <c r="E132" s="14">
        <v>20554</v>
      </c>
      <c r="F132" s="14">
        <v>1.74141286367617</v>
      </c>
      <c r="G132" s="14">
        <v>723.1506561679789</v>
      </c>
      <c r="H132" s="14">
        <v>110.43702049117591</v>
      </c>
      <c r="I132" s="14">
        <v>30.024220108843025</v>
      </c>
      <c r="J132" s="14">
        <v>70.56040373787185</v>
      </c>
      <c r="K132" s="8">
        <v>641.8208997025598</v>
      </c>
      <c r="L132" s="8">
        <v>2489.1700702941143</v>
      </c>
      <c r="M132" s="24">
        <v>6805.75678053682</v>
      </c>
      <c r="N132" s="24">
        <v>3207.703768716738</v>
      </c>
      <c r="O132" s="24">
        <v>31866.458721666175</v>
      </c>
      <c r="P132" s="14">
        <v>94543.06775789737</v>
      </c>
      <c r="Q132" s="14">
        <v>86924.21248070417</v>
      </c>
      <c r="R132" s="14">
        <v>1.0876494023904384</v>
      </c>
      <c r="S132" s="14">
        <v>25.300288504885955</v>
      </c>
      <c r="T132" s="14">
        <v>84.21613706805253</v>
      </c>
      <c r="U132" s="14">
        <v>379.820076551281</v>
      </c>
      <c r="V132" s="14">
        <v>48.299390442618424</v>
      </c>
      <c r="W132" s="55">
        <v>5089741204571.852</v>
      </c>
      <c r="X132" s="14">
        <v>237.04451881015416</v>
      </c>
      <c r="Y132" s="14">
        <v>7247.716242795314</v>
      </c>
      <c r="Z132" s="14">
        <v>20546.231290908403</v>
      </c>
      <c r="AA132" s="14">
        <v>114159.83183547293</v>
      </c>
      <c r="AB132" s="14">
        <v>4.44</v>
      </c>
      <c r="AC132" s="14">
        <v>396.75473970970376</v>
      </c>
      <c r="AD132">
        <v>474.6011</v>
      </c>
      <c r="AE132" s="14">
        <v>91.47932072396392</v>
      </c>
      <c r="AF132" s="8">
        <v>9290.9</v>
      </c>
      <c r="AG132" s="14">
        <v>0.4761434195448535</v>
      </c>
      <c r="AH132" s="14">
        <v>2.8680501917550485</v>
      </c>
      <c r="AI132" s="14">
        <v>3.909489849410974</v>
      </c>
      <c r="AJ132" s="14">
        <v>0.20493901531919212</v>
      </c>
    </row>
    <row r="133" spans="1:36" ht="12.75">
      <c r="A133" s="3">
        <v>1993</v>
      </c>
      <c r="B133" s="14">
        <v>155.961579</v>
      </c>
      <c r="C133" s="14">
        <v>938.0040404040402</v>
      </c>
      <c r="D133" s="14">
        <v>38563</v>
      </c>
      <c r="E133" s="14">
        <v>25256</v>
      </c>
      <c r="F133" s="14">
        <v>1.5268847006651884</v>
      </c>
      <c r="G133" s="14">
        <v>970.3034120734907</v>
      </c>
      <c r="H133" s="14">
        <v>111.51177464424573</v>
      </c>
      <c r="I133" s="14">
        <v>33.22956087155415</v>
      </c>
      <c r="J133" s="14">
        <v>75.02774356266778</v>
      </c>
      <c r="K133" s="8">
        <v>641.371625072768</v>
      </c>
      <c r="L133" s="8">
        <v>2663.660892221732</v>
      </c>
      <c r="M133" s="24">
        <v>7074.437684052185</v>
      </c>
      <c r="N133" s="24">
        <v>3345.314260394686</v>
      </c>
      <c r="O133" s="24">
        <v>35323.96949296696</v>
      </c>
      <c r="P133" s="14">
        <v>96036.61303740871</v>
      </c>
      <c r="Q133" s="14">
        <v>97127.938185561</v>
      </c>
      <c r="R133" s="14">
        <v>0.9887640449438211</v>
      </c>
      <c r="S133" s="14">
        <v>26.67054539003814</v>
      </c>
      <c r="T133" s="14">
        <v>86.9278517614345</v>
      </c>
      <c r="U133" s="14">
        <v>377.89072426937736</v>
      </c>
      <c r="V133" s="14">
        <v>50.76420644093971</v>
      </c>
      <c r="W133" s="55">
        <v>106568784928029.47</v>
      </c>
      <c r="X133" s="14">
        <v>304.1563659161085</v>
      </c>
      <c r="Y133" s="14">
        <v>8771.621076765567</v>
      </c>
      <c r="Z133" s="14">
        <v>21876.90327495516</v>
      </c>
      <c r="AA133" s="14">
        <v>156814.3899856418</v>
      </c>
      <c r="AB133" s="14">
        <v>4.38083333333333</v>
      </c>
      <c r="AC133" s="14">
        <v>737.4077671357497</v>
      </c>
      <c r="AD133">
        <v>998.2634</v>
      </c>
      <c r="AE133" s="14">
        <v>96.26363389977678</v>
      </c>
      <c r="AF133" s="8">
        <v>9436.6</v>
      </c>
      <c r="AG133" s="14">
        <v>0.11023244451569836</v>
      </c>
      <c r="AH133" s="14">
        <v>1.5649549606345654</v>
      </c>
      <c r="AI133" s="14">
        <v>2.88060422896137</v>
      </c>
      <c r="AJ133" s="14">
        <v>0.12388551702631143</v>
      </c>
    </row>
    <row r="134" spans="1:36" ht="12.75">
      <c r="A134" s="3">
        <v>1994</v>
      </c>
      <c r="B134" s="14">
        <v>158.26087099999998</v>
      </c>
      <c r="C134" s="14">
        <v>957.3919191919192</v>
      </c>
      <c r="D134" s="14">
        <v>43545</v>
      </c>
      <c r="E134" s="14">
        <v>33078</v>
      </c>
      <c r="F134" s="14">
        <v>1.3164338835479774</v>
      </c>
      <c r="G134" s="14">
        <v>1313.5711286089236</v>
      </c>
      <c r="H134" s="14">
        <v>127.51888987803137</v>
      </c>
      <c r="I134" s="14">
        <v>45.62680651441912</v>
      </c>
      <c r="J134" s="14">
        <v>85.72206278885704</v>
      </c>
      <c r="K134" s="8">
        <v>676.3255895175757</v>
      </c>
      <c r="L134" s="8">
        <v>2842.960309156523</v>
      </c>
      <c r="M134" s="24">
        <v>7184.555301320404</v>
      </c>
      <c r="N134" s="24">
        <v>3481.156600834425</v>
      </c>
      <c r="O134" s="24">
        <v>40224.18310160547</v>
      </c>
      <c r="P134" s="14">
        <v>126295.32615229204</v>
      </c>
      <c r="Q134" s="14">
        <v>113588.78419184803</v>
      </c>
      <c r="R134" s="14">
        <v>1.111864406779661</v>
      </c>
      <c r="S134" s="14">
        <v>31.829250002626136</v>
      </c>
      <c r="T134" s="14">
        <v>91.60404115977545</v>
      </c>
      <c r="U134" s="14">
        <v>340.5557469284648</v>
      </c>
      <c r="V134" s="14">
        <v>134.21059312400038</v>
      </c>
      <c r="W134" s="55">
        <v>2494016445851536.5</v>
      </c>
      <c r="X134" s="14">
        <v>315.2859075849442</v>
      </c>
      <c r="Y134" s="14">
        <v>9592.829886825928</v>
      </c>
      <c r="Z134" s="14">
        <v>25110.26966328511</v>
      </c>
      <c r="AA134" s="14">
        <v>91739.44136598526</v>
      </c>
      <c r="AB134" s="14">
        <v>9.58</v>
      </c>
      <c r="AC134" s="14">
        <v>1084.8789463874455</v>
      </c>
      <c r="AD134">
        <v>1622.6538</v>
      </c>
      <c r="AE134" s="14">
        <v>100.5419863170545</v>
      </c>
      <c r="AF134" s="8">
        <v>9785.4</v>
      </c>
      <c r="AG134" s="14">
        <v>1.695972574364383</v>
      </c>
      <c r="AH134" s="14">
        <v>2.981815908764588</v>
      </c>
      <c r="AI134" s="14">
        <v>4.392898170671056</v>
      </c>
      <c r="AJ134" s="14">
        <v>0.07488872387218513</v>
      </c>
    </row>
    <row r="135" spans="1:36" ht="12.75">
      <c r="A135" s="3">
        <v>1995</v>
      </c>
      <c r="B135" s="14">
        <v>160.54455199999998</v>
      </c>
      <c r="C135" s="14">
        <v>899.2282828282829</v>
      </c>
      <c r="D135" s="14">
        <v>46506.3</v>
      </c>
      <c r="E135" s="14">
        <v>49857.5</v>
      </c>
      <c r="F135" s="14">
        <v>0.9327844356415785</v>
      </c>
      <c r="G135" s="14">
        <v>1938.3183727034123</v>
      </c>
      <c r="H135" s="14">
        <v>141.9541454354548</v>
      </c>
      <c r="I135" s="14">
        <v>56.44612162663204</v>
      </c>
      <c r="J135" s="14">
        <v>91.9708766819771</v>
      </c>
      <c r="K135" s="8">
        <v>703.8930075390182</v>
      </c>
      <c r="L135" s="8">
        <v>2897.3237401457163</v>
      </c>
      <c r="M135" s="24">
        <v>8040.1067153514305</v>
      </c>
      <c r="N135" s="24">
        <v>3711.9074030658603</v>
      </c>
      <c r="O135" s="24">
        <v>49441.88091664656</v>
      </c>
      <c r="P135" s="14">
        <v>160038.25783673444</v>
      </c>
      <c r="Q135" s="14">
        <v>131746.64003961865</v>
      </c>
      <c r="R135" s="14">
        <v>1.2147426134632957</v>
      </c>
      <c r="S135" s="14">
        <v>38.28069409917675</v>
      </c>
      <c r="T135" s="14">
        <v>98.03999437879064</v>
      </c>
      <c r="U135" s="14">
        <v>342.4396264592109</v>
      </c>
      <c r="V135" s="14">
        <v>48.45580291348707</v>
      </c>
      <c r="W135" s="55">
        <v>4428180150629166</v>
      </c>
      <c r="X135" s="14">
        <v>57.40942570400165</v>
      </c>
      <c r="Y135" s="14">
        <v>7680.263018469977</v>
      </c>
      <c r="Z135" s="14">
        <v>17694.873646653014</v>
      </c>
      <c r="AA135" s="14">
        <v>69229.81401432886</v>
      </c>
      <c r="AB135" s="14">
        <v>11.175719999999998</v>
      </c>
      <c r="AC135" s="14">
        <v>-2.564643377126097</v>
      </c>
      <c r="AD135">
        <v>1393.0682</v>
      </c>
      <c r="AE135" s="14">
        <v>101.58835588561352</v>
      </c>
      <c r="AF135" s="8">
        <v>10025</v>
      </c>
      <c r="AG135" s="14">
        <v>2.7465446984441133</v>
      </c>
      <c r="AH135" s="14">
        <v>1.998952972642547</v>
      </c>
      <c r="AI135" s="14">
        <v>3.710548335472863</v>
      </c>
      <c r="AJ135" s="14">
        <v>0.04527019055837874</v>
      </c>
    </row>
    <row r="136" spans="1:36" ht="12.75">
      <c r="A136" s="3">
        <v>1996</v>
      </c>
      <c r="B136" s="14">
        <v>162.815871</v>
      </c>
      <c r="C136" s="14">
        <v>923.2323232323233</v>
      </c>
      <c r="D136" s="14">
        <v>47746.727</v>
      </c>
      <c r="E136" s="14">
        <v>53345.768</v>
      </c>
      <c r="F136" s="14">
        <v>0.8950424521022924</v>
      </c>
      <c r="G136" s="14">
        <v>2288.4514435695537</v>
      </c>
      <c r="H136" s="14">
        <v>156.63397512017832</v>
      </c>
      <c r="I136" s="14">
        <v>53.74346491928055</v>
      </c>
      <c r="J136" s="14">
        <v>93.07031418999746</v>
      </c>
      <c r="K136" s="8">
        <v>725.8072116299211</v>
      </c>
      <c r="L136" s="8">
        <v>2992.350035464994</v>
      </c>
      <c r="M136" s="24">
        <v>9848.767805243042</v>
      </c>
      <c r="N136" s="24">
        <v>3807.6324718875117</v>
      </c>
      <c r="O136" s="24">
        <v>54805.21514336258</v>
      </c>
      <c r="P136" s="14">
        <v>166973.5746483661</v>
      </c>
      <c r="Q136" s="14">
        <v>142803.31410159354</v>
      </c>
      <c r="R136" s="14">
        <v>1.1692555995554648</v>
      </c>
      <c r="S136" s="14">
        <v>41.27489716448956</v>
      </c>
      <c r="T136" s="14">
        <v>102.57321135797686</v>
      </c>
      <c r="U136" s="14">
        <v>376.85305633619663</v>
      </c>
      <c r="V136" s="14">
        <v>56.496021771803775</v>
      </c>
      <c r="W136" s="55">
        <v>5199314290575800</v>
      </c>
      <c r="X136" s="14">
        <v>16.05380512524448</v>
      </c>
      <c r="Y136" s="14">
        <v>8101.2355949221355</v>
      </c>
      <c r="Z136" s="14">
        <v>15765.755909116639</v>
      </c>
      <c r="AA136" s="14">
        <v>58432.34377092342</v>
      </c>
      <c r="AB136" s="14">
        <v>6.902948207171315</v>
      </c>
      <c r="AC136" s="14">
        <v>9.820771480957301</v>
      </c>
      <c r="AD136">
        <v>2135.5098</v>
      </c>
      <c r="AE136" s="14">
        <v>106.24818227135663</v>
      </c>
      <c r="AF136" s="8">
        <v>10307</v>
      </c>
      <c r="AG136" s="14">
        <v>2.1351007972303115</v>
      </c>
      <c r="AH136" s="14">
        <v>2.706695903973717</v>
      </c>
      <c r="AI136" s="14">
        <v>3.449606072234057</v>
      </c>
      <c r="AJ136" s="14">
        <v>0.027365804185549753</v>
      </c>
    </row>
    <row r="137" spans="1:36" ht="12.75">
      <c r="A137" s="3">
        <v>1997</v>
      </c>
      <c r="B137" s="14">
        <v>165.073253</v>
      </c>
      <c r="C137" s="14">
        <v>1017.4020202020201</v>
      </c>
      <c r="D137" s="14">
        <v>52994.34</v>
      </c>
      <c r="E137" s="14">
        <v>59742.183</v>
      </c>
      <c r="F137" s="14">
        <v>0.8870506121277825</v>
      </c>
      <c r="G137" s="14">
        <v>2412.0278215223098</v>
      </c>
      <c r="H137" s="14">
        <v>148.47377526649248</v>
      </c>
      <c r="I137" s="14">
        <v>59.877177125419536</v>
      </c>
      <c r="J137" s="14">
        <v>101.75743218787078</v>
      </c>
      <c r="K137" s="8">
        <v>719.7646688342055</v>
      </c>
      <c r="L137" s="8">
        <v>3131.4718597076157</v>
      </c>
      <c r="M137" s="24">
        <v>10851.633931714245</v>
      </c>
      <c r="N137" s="24">
        <v>3957.305834190921</v>
      </c>
      <c r="O137" s="24">
        <v>57556.26577988823</v>
      </c>
      <c r="P137" s="14">
        <v>174006.83568513687</v>
      </c>
      <c r="Q137" s="14">
        <v>147807.65792390436</v>
      </c>
      <c r="R137" s="14">
        <v>1.1772518293654353</v>
      </c>
      <c r="S137" s="14">
        <v>42.91383240410638</v>
      </c>
      <c r="T137" s="14">
        <v>104.70616792607765</v>
      </c>
      <c r="U137" s="14">
        <v>377.39501992099537</v>
      </c>
      <c r="V137" s="14">
        <v>77.69573874431921</v>
      </c>
      <c r="W137" s="55">
        <v>5628392678714327</v>
      </c>
      <c r="X137" s="14">
        <v>7.929715946028892</v>
      </c>
      <c r="Y137" s="14">
        <v>8833.163540280306</v>
      </c>
      <c r="Z137" s="14">
        <v>23141.155998687707</v>
      </c>
      <c r="AA137" s="14">
        <v>60888.12020810925</v>
      </c>
      <c r="AB137" s="14">
        <v>4.4502</v>
      </c>
      <c r="AC137" s="14">
        <v>15.818781458572118</v>
      </c>
      <c r="AD137">
        <v>2880.884</v>
      </c>
      <c r="AE137" s="14">
        <v>110.12249611719533</v>
      </c>
      <c r="AF137" s="8">
        <v>10671</v>
      </c>
      <c r="AG137" s="14">
        <v>2.759215529792151</v>
      </c>
      <c r="AH137" s="14">
        <v>5.135286938402842</v>
      </c>
      <c r="AI137" s="14">
        <v>3.9504296157254704</v>
      </c>
      <c r="AJ137" s="14">
        <v>0.01654261290895419</v>
      </c>
    </row>
    <row r="138" spans="1:36" ht="12.75">
      <c r="A138" s="3">
        <v>1998</v>
      </c>
      <c r="B138" s="14">
        <v>167.32062</v>
      </c>
      <c r="C138" s="14">
        <v>1052.4848484848485</v>
      </c>
      <c r="D138" s="14">
        <v>51139.862</v>
      </c>
      <c r="E138" s="14">
        <v>57743.497379</v>
      </c>
      <c r="F138" s="14">
        <v>0.885638458376413</v>
      </c>
      <c r="G138" s="14">
        <v>2455.508398950131</v>
      </c>
      <c r="H138" s="14">
        <v>145.87930083581614</v>
      </c>
      <c r="I138" s="14">
        <v>56.29055316880289</v>
      </c>
      <c r="J138" s="14">
        <v>101.42608475224446</v>
      </c>
      <c r="K138" s="8">
        <v>733.7640529163889</v>
      </c>
      <c r="L138" s="8">
        <v>3086.104793461234</v>
      </c>
      <c r="M138" s="24">
        <v>11330.70568110483</v>
      </c>
      <c r="N138" s="24">
        <v>4158.770637352647</v>
      </c>
      <c r="O138" s="24">
        <v>65357.2544105776</v>
      </c>
      <c r="P138" s="14">
        <v>187576.7563132276</v>
      </c>
      <c r="Q138" s="14">
        <v>153850.05096670057</v>
      </c>
      <c r="R138" s="14">
        <v>1.2192180316783052</v>
      </c>
      <c r="S138" s="14">
        <v>41.901871892624186</v>
      </c>
      <c r="T138" s="14">
        <v>100.96280800731336</v>
      </c>
      <c r="U138" s="14">
        <v>472.5155041372814</v>
      </c>
      <c r="V138" s="14">
        <v>102.699734493984</v>
      </c>
      <c r="W138" s="55">
        <v>5901342682071219</v>
      </c>
      <c r="X138" s="14">
        <v>4.735598909775973</v>
      </c>
      <c r="Y138" s="14">
        <v>9872.256177733503</v>
      </c>
      <c r="Z138" s="14">
        <v>23629.37966196167</v>
      </c>
      <c r="AA138" s="14">
        <v>63714.31388695999</v>
      </c>
      <c r="AB138" s="14">
        <v>8.285833333333334</v>
      </c>
      <c r="AC138" s="14">
        <v>23.645486603485267</v>
      </c>
      <c r="AD138">
        <v>1770.225</v>
      </c>
      <c r="AE138" s="14">
        <v>111.43586435186218</v>
      </c>
      <c r="AF138" s="8">
        <v>11073.234</v>
      </c>
      <c r="AG138" s="14">
        <v>3.2788121761121074</v>
      </c>
      <c r="AH138" s="14">
        <v>7.332194032492974</v>
      </c>
      <c r="AI138" s="14">
        <v>3.6673224106761326</v>
      </c>
      <c r="AJ138" s="14">
        <v>0.01</v>
      </c>
    </row>
    <row r="139" spans="1:36" ht="12.75">
      <c r="A139" s="3">
        <v>1999</v>
      </c>
      <c r="B139" s="14">
        <v>169.561216</v>
      </c>
      <c r="C139" s="14">
        <v>1133.7292929292928</v>
      </c>
      <c r="D139" s="14">
        <v>48011.444</v>
      </c>
      <c r="E139" s="14">
        <v>49271.8925</v>
      </c>
      <c r="F139" s="14">
        <v>0.9744185084833102</v>
      </c>
      <c r="G139" s="14">
        <v>2087.067716535433</v>
      </c>
      <c r="H139" s="14">
        <v>126.64391608188612</v>
      </c>
      <c r="I139" s="14">
        <v>45.687682693105984</v>
      </c>
      <c r="J139" s="14">
        <v>94.07280574239905</v>
      </c>
      <c r="K139" s="8">
        <v>794.8865985243241</v>
      </c>
      <c r="L139" s="8">
        <v>3017.5932670463944</v>
      </c>
      <c r="M139" s="24">
        <v>11449.746181633409</v>
      </c>
      <c r="N139" s="24">
        <v>4093.4779383462105</v>
      </c>
      <c r="O139" s="24">
        <v>73278.5536451396</v>
      </c>
      <c r="P139" s="14">
        <v>184961.45500816088</v>
      </c>
      <c r="Q139" s="14">
        <v>160141.89598531308</v>
      </c>
      <c r="R139" s="14">
        <v>1.154984795641011</v>
      </c>
      <c r="S139" s="14">
        <v>28.556407607857178</v>
      </c>
      <c r="T139" s="14">
        <v>68.21172117526449</v>
      </c>
      <c r="U139" s="14">
        <v>502.9380344702677</v>
      </c>
      <c r="V139" s="14">
        <v>155.53104989781144</v>
      </c>
      <c r="W139" s="55">
        <v>6236156868486002</v>
      </c>
      <c r="X139" s="14">
        <v>5.518420793156054</v>
      </c>
      <c r="Y139" s="14">
        <v>11443.786855433267</v>
      </c>
      <c r="Z139" s="14">
        <v>27669.084283617605</v>
      </c>
      <c r="AA139" s="14">
        <v>75206.57512162015</v>
      </c>
      <c r="AB139" s="14">
        <v>10.228333333333333</v>
      </c>
      <c r="AC139" s="14">
        <v>19.65762222772256</v>
      </c>
      <c r="AD139">
        <v>3004.7539</v>
      </c>
      <c r="AE139" s="14">
        <v>106.61294609532476</v>
      </c>
      <c r="AF139" s="8">
        <v>11465.8</v>
      </c>
      <c r="AG139" s="14">
        <v>2.495566579571065</v>
      </c>
      <c r="AH139" s="14">
        <v>3.8263561711428444</v>
      </c>
      <c r="AI139" s="14">
        <v>3.39867126943163</v>
      </c>
      <c r="AJ139" s="42" t="s">
        <v>5</v>
      </c>
    </row>
    <row r="140" spans="1:36" ht="12.75">
      <c r="A140" s="3">
        <v>2000</v>
      </c>
      <c r="B140" s="14">
        <v>171.796456</v>
      </c>
      <c r="C140" s="14">
        <v>1259.2888888888888</v>
      </c>
      <c r="D140" s="14">
        <v>55085.594537</v>
      </c>
      <c r="E140" s="14">
        <v>55783.341</v>
      </c>
      <c r="F140" s="14">
        <v>0.9874918488119956</v>
      </c>
      <c r="G140" s="14">
        <v>2359.39343832021</v>
      </c>
      <c r="H140" s="14">
        <v>130.62314911138822</v>
      </c>
      <c r="I140" s="14">
        <v>50.8448506664349</v>
      </c>
      <c r="J140" s="14">
        <v>98.28315926640117</v>
      </c>
      <c r="K140" s="8">
        <v>811.9766603925971</v>
      </c>
      <c r="L140" s="8">
        <v>3162.739503191326</v>
      </c>
      <c r="M140" s="24">
        <v>11265.009977774087</v>
      </c>
      <c r="N140" s="24">
        <v>4219.147711053439</v>
      </c>
      <c r="O140" s="24">
        <v>84710.00801378138</v>
      </c>
      <c r="P140" s="14">
        <v>192905.75179881355</v>
      </c>
      <c r="Q140" s="14">
        <v>176706.6315299507</v>
      </c>
      <c r="R140" s="14">
        <v>1.0916723958156442</v>
      </c>
      <c r="S140" s="14">
        <v>31.519673280020882</v>
      </c>
      <c r="T140" s="14">
        <v>74.46984131039004</v>
      </c>
      <c r="U140" s="14">
        <v>428.69792683532364</v>
      </c>
      <c r="V140" s="14">
        <v>110.27164405720069</v>
      </c>
      <c r="W140" s="55">
        <v>6757558516337925</v>
      </c>
      <c r="X140" s="14">
        <v>8.02975524116576</v>
      </c>
      <c r="Y140" s="14">
        <v>8031.598967109251</v>
      </c>
      <c r="Z140" s="14">
        <v>30228.373088613454</v>
      </c>
      <c r="AA140" s="14">
        <v>82426.21927036616</v>
      </c>
      <c r="AB140" s="14">
        <v>7.338333333333334</v>
      </c>
      <c r="AC140" s="14">
        <v>8.84809751797453</v>
      </c>
      <c r="AD140" t="s">
        <v>5</v>
      </c>
      <c r="AE140" s="14">
        <v>107.53685292087576</v>
      </c>
      <c r="AF140" s="8">
        <v>11883.6</v>
      </c>
      <c r="AG140" s="14">
        <v>2.521156645496987</v>
      </c>
      <c r="AH140" s="14">
        <v>0.22497170712620473</v>
      </c>
      <c r="AI140" s="14">
        <v>2.621026572833518</v>
      </c>
      <c r="AJ140" s="42" t="s">
        <v>5</v>
      </c>
    </row>
    <row r="141" spans="1:36" ht="12.75">
      <c r="A141" s="3">
        <v>2001</v>
      </c>
      <c r="B141" s="14">
        <v>174.029218</v>
      </c>
      <c r="C141" s="14">
        <v>1403.2839095730499</v>
      </c>
      <c r="D141" s="14">
        <v>58223</v>
      </c>
      <c r="E141" s="14">
        <v>55572</v>
      </c>
      <c r="F141" s="14">
        <v>1.0477038796516231</v>
      </c>
      <c r="G141" s="14">
        <v>2378.729685649998</v>
      </c>
      <c r="H141" s="14">
        <v>124.48759954468177</v>
      </c>
      <c r="I141" s="14">
        <v>56.292513237838634</v>
      </c>
      <c r="J141" s="14">
        <v>99.32421040462395</v>
      </c>
      <c r="K141" s="8">
        <v>858.7465160312107</v>
      </c>
      <c r="L141" s="8">
        <v>3146.9258056753692</v>
      </c>
      <c r="M141" s="24">
        <v>11085.152683690081</v>
      </c>
      <c r="N141" s="24">
        <v>4290.451307370242</v>
      </c>
      <c r="O141" s="24">
        <v>93596.08785442704</v>
      </c>
      <c r="P141" s="14">
        <v>226140.11381326188</v>
      </c>
      <c r="Q141" s="14">
        <v>209463.60340513242</v>
      </c>
      <c r="R141" s="14">
        <v>1.0796153132908475</v>
      </c>
      <c r="S141" s="14">
        <v>25.514240015008706</v>
      </c>
      <c r="T141" s="14">
        <v>62.18931003554408</v>
      </c>
      <c r="U141" s="14">
        <v>360.5688644888268</v>
      </c>
      <c r="V141" s="14">
        <v>92.17758192800015</v>
      </c>
      <c r="W141" s="55">
        <v>7055930188391222</v>
      </c>
      <c r="X141" s="14">
        <v>4.320676612361751</v>
      </c>
      <c r="Y141" s="42" t="s">
        <v>5</v>
      </c>
      <c r="Z141" s="14">
        <v>32624.108672266346</v>
      </c>
      <c r="AA141" s="14">
        <v>89463.16305379926</v>
      </c>
      <c r="AB141" s="14">
        <v>9.0425</v>
      </c>
      <c r="AC141" s="14">
        <v>12.60151916302581</v>
      </c>
      <c r="AD141" t="s">
        <v>5</v>
      </c>
      <c r="AE141" s="14">
        <v>115.55419580577968</v>
      </c>
      <c r="AF141" s="8">
        <v>11962</v>
      </c>
      <c r="AG141" s="14">
        <v>0.6639865832847685</v>
      </c>
      <c r="AH141" s="14">
        <v>2.3519775567116357</v>
      </c>
      <c r="AI141" s="14">
        <v>2.170049581162403</v>
      </c>
      <c r="AJ141" s="42" t="s">
        <v>5</v>
      </c>
    </row>
    <row r="142" spans="1:36" ht="12.75">
      <c r="A142" s="3">
        <v>2002</v>
      </c>
      <c r="B142" s="14">
        <v>176.25733</v>
      </c>
      <c r="C142" s="14">
        <v>1521.4992703770502</v>
      </c>
      <c r="D142" s="14">
        <v>60362</v>
      </c>
      <c r="E142" s="14">
        <v>47216</v>
      </c>
      <c r="F142" s="14">
        <v>1.2784225686208066</v>
      </c>
      <c r="G142" s="14">
        <v>2300.5849528030685</v>
      </c>
      <c r="H142" s="14">
        <v>136.52949906518026</v>
      </c>
      <c r="I142" s="14">
        <v>52.66073819023614</v>
      </c>
      <c r="J142" s="14">
        <v>95.19173312451761</v>
      </c>
      <c r="K142" s="8">
        <v>906.3210730193397</v>
      </c>
      <c r="L142" s="8">
        <v>3227.801798881226</v>
      </c>
      <c r="M142" s="24">
        <v>10828.91751365573</v>
      </c>
      <c r="N142" s="24">
        <v>4436.32665182083</v>
      </c>
      <c r="O142" s="24">
        <v>102777.86407294634</v>
      </c>
      <c r="P142" s="14">
        <v>241001.37948523785</v>
      </c>
      <c r="Q142" s="14">
        <v>218868.104638468</v>
      </c>
      <c r="R142" s="14">
        <v>1.1011260863401278</v>
      </c>
      <c r="S142" s="14">
        <v>24.34421139893674</v>
      </c>
      <c r="T142" s="14">
        <v>58.335366079302524</v>
      </c>
      <c r="U142" s="14">
        <v>349.0789072731771</v>
      </c>
      <c r="V142" s="14">
        <v>85.71322430160984</v>
      </c>
      <c r="W142" s="55">
        <v>7655618395634838</v>
      </c>
      <c r="X142" s="14">
        <v>8.157138435799283</v>
      </c>
      <c r="Y142" s="42" t="s">
        <v>5</v>
      </c>
      <c r="Z142" s="14">
        <v>38739.69673946981</v>
      </c>
      <c r="AA142" s="14">
        <v>101912.18897872603</v>
      </c>
      <c r="AB142" s="14">
        <v>14.089166666666667</v>
      </c>
      <c r="AC142" s="14">
        <v>10.12920600978553</v>
      </c>
      <c r="AD142" t="s">
        <v>5</v>
      </c>
      <c r="AE142" s="14">
        <v>119.92179152581447</v>
      </c>
      <c r="AF142" s="8">
        <v>12220.315111487616</v>
      </c>
      <c r="AG142" s="14">
        <v>0.03847692865849295</v>
      </c>
      <c r="AH142" s="14">
        <v>3.9302239128811034</v>
      </c>
      <c r="AI142" s="14">
        <v>2.9901944928965696</v>
      </c>
      <c r="AJ142" s="42" t="s">
        <v>5</v>
      </c>
    </row>
    <row r="143" spans="1:36" ht="12.75">
      <c r="A143" s="56">
        <v>2003</v>
      </c>
      <c r="B143" s="14">
        <v>178.47</v>
      </c>
      <c r="C143" s="14">
        <v>1653.7487930505522</v>
      </c>
      <c r="D143" s="14">
        <v>73084</v>
      </c>
      <c r="E143" s="14">
        <v>48291</v>
      </c>
      <c r="F143" s="14">
        <v>1.5134082955416124</v>
      </c>
      <c r="G143" s="14">
        <v>2369.0126078095186</v>
      </c>
      <c r="H143" s="14">
        <v>153.21734559763817</v>
      </c>
      <c r="I143" s="14">
        <v>50.8448506664349</v>
      </c>
      <c r="J143" s="14">
        <v>88.35789215326905</v>
      </c>
      <c r="K143" s="8">
        <v>947.014889197908</v>
      </c>
      <c r="L143" s="8">
        <v>3230.0612601404428</v>
      </c>
      <c r="M143" s="24">
        <v>9684.951995164356</v>
      </c>
      <c r="N143" s="24">
        <v>4500.20975560705</v>
      </c>
      <c r="O143" s="24">
        <v>104638.14341266667</v>
      </c>
      <c r="P143" s="14">
        <v>242001.52527768773</v>
      </c>
      <c r="Q143" s="14">
        <v>216974.27035974423</v>
      </c>
      <c r="R143" s="14">
        <v>1.1153466485977725</v>
      </c>
      <c r="S143" s="14">
        <v>23.81069486170902</v>
      </c>
      <c r="T143" s="14">
        <v>58.352506795455824</v>
      </c>
      <c r="U143" s="42" t="s">
        <v>5</v>
      </c>
      <c r="V143" s="42" t="s">
        <v>5</v>
      </c>
      <c r="W143" s="55">
        <v>8683695528156746</v>
      </c>
      <c r="X143" s="14">
        <v>12.600738107929033</v>
      </c>
      <c r="Y143" s="42" t="s">
        <v>5</v>
      </c>
      <c r="Z143" s="14">
        <v>34723.92589333507</v>
      </c>
      <c r="AA143" s="14">
        <v>93325.66374440111</v>
      </c>
      <c r="AB143" s="14">
        <v>8.39</v>
      </c>
      <c r="AC143" s="14">
        <v>9.560995590994082</v>
      </c>
      <c r="AD143" s="14" t="s">
        <v>5</v>
      </c>
      <c r="AE143" s="14">
        <v>119.36245414523538</v>
      </c>
      <c r="AF143" s="8">
        <v>12509.761480803558</v>
      </c>
      <c r="AG143" s="14">
        <v>-1.205320899076872</v>
      </c>
      <c r="AH143" s="14">
        <v>-4.1942601831542685</v>
      </c>
      <c r="AI143" s="14">
        <v>1.7577916393253679</v>
      </c>
      <c r="AJ143" s="42" t="s">
        <v>5</v>
      </c>
    </row>
    <row r="144" spans="1:36" ht="12.75">
      <c r="A144" s="57">
        <v>2004</v>
      </c>
      <c r="B144" s="59">
        <v>181.59192419825075</v>
      </c>
      <c r="C144" s="58">
        <v>1972.4071667305136</v>
      </c>
      <c r="D144" s="59">
        <v>96475</v>
      </c>
      <c r="E144" s="59">
        <v>62782</v>
      </c>
      <c r="F144" s="59">
        <v>1.5366665604791183</v>
      </c>
      <c r="G144" s="59">
        <v>2378.4509050517877</v>
      </c>
      <c r="H144" s="59">
        <v>160.01419053919645</v>
      </c>
      <c r="I144" s="59">
        <v>56.253877333076915</v>
      </c>
      <c r="J144" s="59">
        <v>97.75766791425512</v>
      </c>
      <c r="K144" s="60">
        <v>997.1119768364773</v>
      </c>
      <c r="L144" s="60">
        <v>3429.6790460171223</v>
      </c>
      <c r="M144" s="61">
        <v>9799.762284713403</v>
      </c>
      <c r="N144" s="61">
        <v>4722.070096558477</v>
      </c>
      <c r="O144" s="61">
        <v>103215.0646622544</v>
      </c>
      <c r="P144" s="59">
        <v>238146.86602617695</v>
      </c>
      <c r="Q144" s="59">
        <v>224753.03321837142</v>
      </c>
      <c r="R144" s="59">
        <v>1.059593557497362</v>
      </c>
      <c r="S144" s="59">
        <v>26.231664856976963</v>
      </c>
      <c r="T144" s="59">
        <v>67.83765725595782</v>
      </c>
      <c r="U144" s="58" t="s">
        <v>5</v>
      </c>
      <c r="V144" s="58" t="s">
        <v>5</v>
      </c>
      <c r="W144" s="62">
        <v>9679443191102492</v>
      </c>
      <c r="X144" s="59">
        <v>10.855718789638757</v>
      </c>
      <c r="Y144" s="58"/>
      <c r="Z144" s="59">
        <v>36081.62092640169</v>
      </c>
      <c r="AA144" s="59">
        <v>99968.36638114626</v>
      </c>
      <c r="AB144" s="59">
        <v>5.41</v>
      </c>
      <c r="AC144" s="59">
        <v>4.8570170931627965</v>
      </c>
      <c r="AD144" s="59"/>
      <c r="AE144" s="59">
        <v>121.2183529312638</v>
      </c>
      <c r="AF144" s="60">
        <v>12986.094449210741</v>
      </c>
      <c r="AG144" s="59">
        <v>-1.29968574217571</v>
      </c>
      <c r="AH144" s="59">
        <v>-4.615196284281458</v>
      </c>
      <c r="AI144" s="59">
        <v>1.5534046427039483</v>
      </c>
      <c r="AJ144" s="58" t="s">
        <v>5</v>
      </c>
    </row>
    <row r="145" spans="1:33" ht="12.75">
      <c r="A145" s="63"/>
      <c r="G145" s="14"/>
      <c r="W145" s="14"/>
      <c r="AD145" s="14"/>
      <c r="AG145" s="14"/>
    </row>
    <row r="146" spans="1:33" ht="12.75">
      <c r="A146" s="63"/>
      <c r="G146" s="14"/>
      <c r="W146" s="14"/>
      <c r="AD146" s="14"/>
      <c r="AG146" s="14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4"/>
  <sheetViews>
    <sheetView zoomScalePageLayoutView="0" workbookViewId="0" topLeftCell="A1">
      <selection activeCell="B2" sqref="B2:F5"/>
    </sheetView>
  </sheetViews>
  <sheetFormatPr defaultColWidth="9.33203125" defaultRowHeight="12.75"/>
  <cols>
    <col min="2" max="32" width="15.16015625" style="0" customWidth="1"/>
  </cols>
  <sheetData>
    <row r="1" spans="1:32" ht="12.75">
      <c r="A1" s="64"/>
      <c r="B1" s="15"/>
      <c r="C1" s="15"/>
      <c r="D1" s="15"/>
      <c r="E1" s="15"/>
      <c r="F1" s="15"/>
      <c r="G1" s="15"/>
      <c r="H1" s="15"/>
      <c r="I1" s="15"/>
      <c r="J1" s="15"/>
      <c r="K1" s="48" t="s">
        <v>112</v>
      </c>
      <c r="L1" s="15"/>
      <c r="M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12.75">
      <c r="A2" s="64"/>
      <c r="B2" s="41" t="s">
        <v>71</v>
      </c>
      <c r="C2" s="19" t="s">
        <v>16</v>
      </c>
      <c r="F2" s="14"/>
      <c r="G2" s="15"/>
      <c r="H2" s="15"/>
      <c r="I2" s="15"/>
      <c r="J2" s="15"/>
      <c r="K2" s="15"/>
      <c r="L2" s="15"/>
      <c r="M2" s="15"/>
      <c r="N2" s="48"/>
      <c r="O2" s="4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2.75">
      <c r="A3" s="64"/>
      <c r="C3" s="19" t="s">
        <v>15</v>
      </c>
      <c r="F3" s="14"/>
      <c r="G3" s="15"/>
      <c r="H3" s="15"/>
      <c r="I3" s="15"/>
      <c r="J3" s="15"/>
      <c r="K3" s="15"/>
      <c r="L3" s="15"/>
      <c r="M3" s="15"/>
      <c r="N3" s="48"/>
      <c r="O3" s="4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2.75">
      <c r="A4" s="64"/>
      <c r="C4" s="19" t="s">
        <v>72</v>
      </c>
      <c r="F4" s="14"/>
      <c r="G4" s="15"/>
      <c r="H4" s="15"/>
      <c r="I4" s="15"/>
      <c r="J4" s="15"/>
      <c r="K4" s="15"/>
      <c r="L4" s="15"/>
      <c r="M4" s="15"/>
      <c r="N4" s="48"/>
      <c r="O4" s="4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2.75">
      <c r="A5" s="64"/>
      <c r="C5" s="19" t="s">
        <v>13</v>
      </c>
      <c r="F5" s="14"/>
      <c r="G5" s="15"/>
      <c r="H5" s="15"/>
      <c r="I5" s="15"/>
      <c r="J5" s="15"/>
      <c r="K5" s="15"/>
      <c r="L5" s="15"/>
      <c r="M5" s="15"/>
      <c r="N5" s="48"/>
      <c r="O5" s="4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2.75">
      <c r="A6" s="6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2.75">
      <c r="A7" s="64"/>
      <c r="B7" s="44"/>
      <c r="C7" s="15"/>
      <c r="D7" s="15"/>
      <c r="E7" s="44"/>
      <c r="F7" s="15"/>
      <c r="G7" s="15"/>
      <c r="H7" s="15"/>
      <c r="I7" s="15"/>
      <c r="J7" s="15"/>
      <c r="K7" s="15"/>
      <c r="L7" s="15"/>
      <c r="M7" s="44"/>
      <c r="N7" s="44"/>
      <c r="O7" s="4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8"/>
      <c r="AE7" s="28"/>
      <c r="AF7" s="28"/>
    </row>
    <row r="8" spans="1:32" ht="12.75">
      <c r="A8" s="65" t="s">
        <v>17</v>
      </c>
      <c r="B8" s="48" t="s">
        <v>18</v>
      </c>
      <c r="C8" s="48" t="s">
        <v>20</v>
      </c>
      <c r="D8" s="48" t="s">
        <v>21</v>
      </c>
      <c r="E8" s="48" t="s">
        <v>22</v>
      </c>
      <c r="F8" s="48" t="s">
        <v>19</v>
      </c>
      <c r="G8" s="48" t="s">
        <v>23</v>
      </c>
      <c r="H8" s="48" t="s">
        <v>97</v>
      </c>
      <c r="I8" s="48" t="s">
        <v>98</v>
      </c>
      <c r="J8" s="48" t="s">
        <v>99</v>
      </c>
      <c r="K8" s="48" t="s">
        <v>28</v>
      </c>
      <c r="L8" s="48" t="s">
        <v>113</v>
      </c>
      <c r="M8" s="48" t="s">
        <v>101</v>
      </c>
      <c r="N8" s="50" t="s">
        <v>30</v>
      </c>
      <c r="O8" s="50" t="s">
        <v>31</v>
      </c>
      <c r="P8" s="50" t="s">
        <v>32</v>
      </c>
      <c r="Q8" s="48" t="s">
        <v>102</v>
      </c>
      <c r="R8" s="48" t="s">
        <v>103</v>
      </c>
      <c r="S8" s="48" t="s">
        <v>35</v>
      </c>
      <c r="T8" s="48" t="s">
        <v>36</v>
      </c>
      <c r="U8" s="50" t="s">
        <v>37</v>
      </c>
      <c r="V8" s="50" t="s">
        <v>38</v>
      </c>
      <c r="W8" s="48" t="s">
        <v>104</v>
      </c>
      <c r="X8" s="48" t="s">
        <v>40</v>
      </c>
      <c r="Y8" s="48" t="s">
        <v>39</v>
      </c>
      <c r="Z8" s="67" t="s">
        <v>105</v>
      </c>
      <c r="AA8" s="67" t="s">
        <v>41</v>
      </c>
      <c r="AB8" s="48" t="s">
        <v>86</v>
      </c>
      <c r="AC8" s="48" t="s">
        <v>44</v>
      </c>
      <c r="AD8" s="6" t="s">
        <v>87</v>
      </c>
      <c r="AE8" s="50"/>
      <c r="AF8" s="50"/>
    </row>
    <row r="9" spans="1:32" ht="13.5" thickBot="1">
      <c r="A9" s="66"/>
      <c r="B9" s="33" t="s">
        <v>51</v>
      </c>
      <c r="C9" s="33" t="s">
        <v>107</v>
      </c>
      <c r="D9" s="33" t="s">
        <v>107</v>
      </c>
      <c r="E9" s="33"/>
      <c r="F9" s="33" t="s">
        <v>59</v>
      </c>
      <c r="G9" s="33" t="s">
        <v>59</v>
      </c>
      <c r="H9" s="33" t="s">
        <v>59</v>
      </c>
      <c r="I9" s="33" t="s">
        <v>59</v>
      </c>
      <c r="J9" s="33" t="s">
        <v>108</v>
      </c>
      <c r="K9" s="33" t="s">
        <v>106</v>
      </c>
      <c r="L9" s="33" t="s">
        <v>106</v>
      </c>
      <c r="M9" s="33" t="s">
        <v>106</v>
      </c>
      <c r="N9" s="33" t="s">
        <v>109</v>
      </c>
      <c r="O9" s="33"/>
      <c r="P9" s="33"/>
      <c r="Q9" s="33" t="s">
        <v>58</v>
      </c>
      <c r="R9" s="33" t="s">
        <v>58</v>
      </c>
      <c r="S9" s="33" t="s">
        <v>59</v>
      </c>
      <c r="T9" s="33" t="s">
        <v>60</v>
      </c>
      <c r="U9" s="33" t="s">
        <v>110</v>
      </c>
      <c r="V9" s="33"/>
      <c r="W9" s="33" t="s">
        <v>106</v>
      </c>
      <c r="X9" s="33" t="s">
        <v>60</v>
      </c>
      <c r="Y9" s="33" t="s">
        <v>62</v>
      </c>
      <c r="Z9" s="68" t="s">
        <v>106</v>
      </c>
      <c r="AA9" s="68" t="s">
        <v>63</v>
      </c>
      <c r="AB9" s="33" t="s">
        <v>50</v>
      </c>
      <c r="AC9" s="33" t="s">
        <v>111</v>
      </c>
      <c r="AD9" s="51" t="s">
        <v>66</v>
      </c>
      <c r="AE9" s="52" t="s">
        <v>67</v>
      </c>
      <c r="AF9" s="52" t="s">
        <v>68</v>
      </c>
    </row>
    <row r="10" spans="1:32" ht="12.75">
      <c r="A10" s="64">
        <v>1860</v>
      </c>
      <c r="B10" s="15">
        <v>1.6718542589437817</v>
      </c>
      <c r="C10" s="15">
        <v>0.02233</v>
      </c>
      <c r="D10" s="15">
        <v>0.01945</v>
      </c>
      <c r="E10" s="15">
        <v>1.1480719794344474</v>
      </c>
      <c r="F10" s="15">
        <v>1.2159322936564174</v>
      </c>
      <c r="G10" s="15">
        <v>0.6355369834396262</v>
      </c>
      <c r="H10" s="15">
        <v>59.543210251115305</v>
      </c>
      <c r="I10" s="15">
        <v>43.864502199584685</v>
      </c>
      <c r="J10" s="15" t="s">
        <v>5</v>
      </c>
      <c r="K10" s="15">
        <v>124.04894897596529</v>
      </c>
      <c r="L10" s="15">
        <v>39.53529362956826</v>
      </c>
      <c r="M10" s="15">
        <v>38.28730782802858</v>
      </c>
      <c r="N10" s="15">
        <v>7.717441643316994</v>
      </c>
      <c r="O10" s="15">
        <v>7.6195755355213075</v>
      </c>
      <c r="P10" s="15">
        <v>1.0128440366972475</v>
      </c>
      <c r="Q10" s="15">
        <v>125.9334674309841</v>
      </c>
      <c r="R10" s="15">
        <v>80.21288924703215</v>
      </c>
      <c r="S10" s="15">
        <v>9.726686913791374E-08</v>
      </c>
      <c r="T10" s="15">
        <v>0.09509923159133038</v>
      </c>
      <c r="U10" s="15">
        <v>0.14425309855523757</v>
      </c>
      <c r="V10" s="15">
        <v>108.2186739795832</v>
      </c>
      <c r="W10" s="15">
        <v>10.561</v>
      </c>
      <c r="X10" s="15">
        <v>0.4447594097368279</v>
      </c>
      <c r="Y10" s="15">
        <v>2.6866</v>
      </c>
      <c r="Z10" s="15" t="s">
        <v>5</v>
      </c>
      <c r="AA10" s="15" t="s">
        <v>5</v>
      </c>
      <c r="AB10" s="15">
        <v>8.469262444212449</v>
      </c>
      <c r="AC10" s="15">
        <v>280.83299999999997</v>
      </c>
      <c r="AD10" s="15" t="s">
        <v>5</v>
      </c>
      <c r="AE10" s="15" t="s">
        <v>5</v>
      </c>
      <c r="AF10" s="15" t="s">
        <v>5</v>
      </c>
    </row>
    <row r="11" spans="1:32" ht="12.75">
      <c r="A11" s="64">
        <v>1861</v>
      </c>
      <c r="B11" s="15">
        <v>1.6969225553662688</v>
      </c>
      <c r="C11" s="15">
        <v>0.018170000000000002</v>
      </c>
      <c r="D11" s="15">
        <v>0.01489</v>
      </c>
      <c r="E11" s="15">
        <v>1.2202820685023508</v>
      </c>
      <c r="F11" s="15">
        <v>0.9961854935980288</v>
      </c>
      <c r="G11" s="15">
        <v>0.5062752240959734</v>
      </c>
      <c r="H11" s="15">
        <v>61.53729243143069</v>
      </c>
      <c r="I11" s="15">
        <v>44.97811338688037</v>
      </c>
      <c r="J11" s="15" t="s">
        <v>5</v>
      </c>
      <c r="K11" s="15">
        <v>127.69121057552684</v>
      </c>
      <c r="L11" s="15">
        <v>40.60472902872156</v>
      </c>
      <c r="M11" s="15">
        <v>36.311078250349134</v>
      </c>
      <c r="N11" s="15">
        <v>6.954404650520085</v>
      </c>
      <c r="O11" s="15">
        <v>6.251939534305936</v>
      </c>
      <c r="P11" s="15">
        <v>1.1123595505617976</v>
      </c>
      <c r="Q11" s="15">
        <v>119.71833132913329</v>
      </c>
      <c r="R11" s="15">
        <v>76.25417966837148</v>
      </c>
      <c r="S11" s="15">
        <v>9.398359929359597E-08</v>
      </c>
      <c r="T11" s="15">
        <v>-0.03433813758088888</v>
      </c>
      <c r="U11" s="15">
        <v>0.15300377753431524</v>
      </c>
      <c r="V11" s="15">
        <v>114.78343331592546</v>
      </c>
      <c r="W11" s="15">
        <v>12.193</v>
      </c>
      <c r="X11" s="15">
        <v>14.11552478727085</v>
      </c>
      <c r="Y11" s="15">
        <v>2.6851</v>
      </c>
      <c r="Z11" s="15" t="s">
        <v>5</v>
      </c>
      <c r="AA11" s="15" t="s">
        <v>5</v>
      </c>
      <c r="AB11" s="15">
        <v>8.921287035875178</v>
      </c>
      <c r="AC11" s="15">
        <v>279.6989272200052</v>
      </c>
      <c r="AD11" s="15" t="s">
        <v>5</v>
      </c>
      <c r="AE11" s="15" t="s">
        <v>5</v>
      </c>
      <c r="AF11" s="15" t="s">
        <v>5</v>
      </c>
    </row>
    <row r="12" spans="1:32" ht="12.75">
      <c r="A12" s="64">
        <v>1862</v>
      </c>
      <c r="B12" s="15">
        <v>1.7222987989778533</v>
      </c>
      <c r="C12" s="15">
        <v>0.02026</v>
      </c>
      <c r="D12" s="15">
        <v>0.01587</v>
      </c>
      <c r="E12" s="15">
        <v>1.2766225582860744</v>
      </c>
      <c r="F12" s="15">
        <v>1.069434426950825</v>
      </c>
      <c r="G12" s="15">
        <v>0.5278188506532488</v>
      </c>
      <c r="H12" s="15">
        <v>62.52085999863325</v>
      </c>
      <c r="I12" s="15">
        <v>45.73301327826832</v>
      </c>
      <c r="J12" s="15" t="s">
        <v>5</v>
      </c>
      <c r="K12" s="15">
        <v>123.52179918316281</v>
      </c>
      <c r="L12" s="15">
        <v>41.73334267130626</v>
      </c>
      <c r="M12" s="15">
        <v>38.434195844974205</v>
      </c>
      <c r="N12" s="15">
        <v>6.498789561710494</v>
      </c>
      <c r="O12" s="15">
        <v>6.315526515501738</v>
      </c>
      <c r="P12" s="15">
        <v>1.029017857142857</v>
      </c>
      <c r="Q12" s="15">
        <v>155.85458328152512</v>
      </c>
      <c r="R12" s="15">
        <v>99.27104114920527</v>
      </c>
      <c r="S12" s="15">
        <v>9.890850406007263E-08</v>
      </c>
      <c r="T12" s="15">
        <v>0.051074929936415714</v>
      </c>
      <c r="U12" s="15">
        <v>0.28649462517805685</v>
      </c>
      <c r="V12" s="15">
        <v>111.03179193104432</v>
      </c>
      <c r="W12" s="15">
        <v>11.683</v>
      </c>
      <c r="X12" s="15">
        <v>4.559564850990827</v>
      </c>
      <c r="Y12" s="15">
        <v>2.5102999999999995</v>
      </c>
      <c r="Z12" s="15" t="s">
        <v>5</v>
      </c>
      <c r="AA12" s="15" t="s">
        <v>5</v>
      </c>
      <c r="AB12" s="15">
        <v>8.501686149099648</v>
      </c>
      <c r="AC12" s="15">
        <v>291.43147399410793</v>
      </c>
      <c r="AD12" s="15" t="s">
        <v>5</v>
      </c>
      <c r="AE12" s="15" t="s">
        <v>5</v>
      </c>
      <c r="AF12" s="15" t="s">
        <v>5</v>
      </c>
    </row>
    <row r="13" spans="1:32" ht="12.75">
      <c r="A13" s="64">
        <v>1863</v>
      </c>
      <c r="B13" s="15">
        <v>1.7479829897785346</v>
      </c>
      <c r="C13" s="15">
        <v>0.0179</v>
      </c>
      <c r="D13" s="15">
        <v>0.01823</v>
      </c>
      <c r="E13" s="15">
        <v>0.9818979703784969</v>
      </c>
      <c r="F13" s="15">
        <v>1.1573331469741805</v>
      </c>
      <c r="G13" s="15">
        <v>0.6139933568823507</v>
      </c>
      <c r="H13" s="15">
        <v>51.68961956849355</v>
      </c>
      <c r="I13" s="15">
        <v>37.4987151722069</v>
      </c>
      <c r="J13" s="15" t="s">
        <v>5</v>
      </c>
      <c r="K13" s="15">
        <v>137.36806796181585</v>
      </c>
      <c r="L13" s="15">
        <v>42.92197996079996</v>
      </c>
      <c r="M13" s="15">
        <v>33.49497363099288</v>
      </c>
      <c r="N13" s="15">
        <v>7.085284705220673</v>
      </c>
      <c r="O13" s="15">
        <v>6.702296342776314</v>
      </c>
      <c r="P13" s="15">
        <v>1.057142857142857</v>
      </c>
      <c r="Q13" s="15">
        <v>128.78544086937174</v>
      </c>
      <c r="R13" s="15">
        <v>82.02944392638487</v>
      </c>
      <c r="S13" s="15">
        <v>1.0096054771277122E-07</v>
      </c>
      <c r="T13" s="15">
        <v>0.020534602441706795</v>
      </c>
      <c r="U13" s="15">
        <v>0.2712460261040701</v>
      </c>
      <c r="V13" s="15">
        <v>109.2693587776154</v>
      </c>
      <c r="W13" s="15">
        <v>10.837</v>
      </c>
      <c r="X13" s="15">
        <v>7.7836837514403845</v>
      </c>
      <c r="Y13" s="15">
        <v>2.5856</v>
      </c>
      <c r="Z13" s="15" t="s">
        <v>5</v>
      </c>
      <c r="AA13" s="15" t="s">
        <v>5</v>
      </c>
      <c r="AB13" s="15">
        <v>8.427302355534895</v>
      </c>
      <c r="AC13" s="15">
        <v>301.8627536284096</v>
      </c>
      <c r="AD13" s="15" t="s">
        <v>5</v>
      </c>
      <c r="AE13" s="15" t="s">
        <v>5</v>
      </c>
      <c r="AF13" s="15" t="s">
        <v>5</v>
      </c>
    </row>
    <row r="14" spans="1:32" ht="12.75">
      <c r="A14" s="64">
        <v>1864</v>
      </c>
      <c r="B14" s="15">
        <v>1.7739751277683131</v>
      </c>
      <c r="C14" s="15">
        <v>0.024480000000000002</v>
      </c>
      <c r="D14" s="15">
        <v>0.01695</v>
      </c>
      <c r="E14" s="15">
        <v>1.4442477876106197</v>
      </c>
      <c r="F14" s="15">
        <v>1.435679093714806</v>
      </c>
      <c r="G14" s="15">
        <v>0.5924497303250753</v>
      </c>
      <c r="H14" s="15">
        <v>59.13812267460364</v>
      </c>
      <c r="I14" s="15">
        <v>42.60098181399918</v>
      </c>
      <c r="J14" s="15" t="s">
        <v>5</v>
      </c>
      <c r="K14" s="15">
        <v>137.8160706185885</v>
      </c>
      <c r="L14" s="15">
        <v>44.17317710763544</v>
      </c>
      <c r="M14" s="15">
        <v>43.75280367327521</v>
      </c>
      <c r="N14" s="15">
        <v>8.456817447075013</v>
      </c>
      <c r="O14" s="15">
        <v>6.7872981355675845</v>
      </c>
      <c r="P14" s="15">
        <v>1.2459770114942528</v>
      </c>
      <c r="Q14" s="15">
        <v>80.97563811127962</v>
      </c>
      <c r="R14" s="15">
        <v>51.57715438183636</v>
      </c>
      <c r="S14" s="15">
        <v>9.542002985048499E-08</v>
      </c>
      <c r="T14" s="15">
        <v>-0.05644131090495108</v>
      </c>
      <c r="U14" s="15">
        <v>0.2371316610324684</v>
      </c>
      <c r="V14" s="15">
        <v>114.86485116960593</v>
      </c>
      <c r="W14" s="15">
        <v>11.042</v>
      </c>
      <c r="X14" s="15">
        <v>16.68172957174614</v>
      </c>
      <c r="Y14" s="15">
        <v>2.5793</v>
      </c>
      <c r="Z14" s="15" t="s">
        <v>5</v>
      </c>
      <c r="AA14" s="15" t="s">
        <v>5</v>
      </c>
      <c r="AB14" s="15">
        <v>9.135855671158119</v>
      </c>
      <c r="AC14" s="15">
        <v>309.5859900512925</v>
      </c>
      <c r="AD14" s="15" t="s">
        <v>5</v>
      </c>
      <c r="AE14" s="15" t="s">
        <v>5</v>
      </c>
      <c r="AF14" s="15" t="s">
        <v>5</v>
      </c>
    </row>
    <row r="15" spans="1:32" ht="12.75">
      <c r="A15" s="64">
        <v>1865</v>
      </c>
      <c r="B15" s="15">
        <v>1.8002752129471888</v>
      </c>
      <c r="C15" s="15">
        <v>0.02388</v>
      </c>
      <c r="D15" s="15">
        <v>0.01973</v>
      </c>
      <c r="E15" s="15">
        <v>1.2103395843892548</v>
      </c>
      <c r="F15" s="15">
        <v>1.4063795203736875</v>
      </c>
      <c r="G15" s="15">
        <v>0.6893960498328149</v>
      </c>
      <c r="H15" s="15">
        <v>58.87151163217408</v>
      </c>
      <c r="I15" s="15">
        <v>42.991816509540456</v>
      </c>
      <c r="J15" s="15" t="s">
        <v>5</v>
      </c>
      <c r="K15" s="15">
        <v>144.1254413681365</v>
      </c>
      <c r="L15" s="15">
        <v>45.488624918767876</v>
      </c>
      <c r="M15" s="15">
        <v>41.64049992038847</v>
      </c>
      <c r="N15" s="15">
        <v>11.667468049002895</v>
      </c>
      <c r="O15" s="15">
        <v>8.50313387715927</v>
      </c>
      <c r="P15" s="15">
        <v>1.372137404580153</v>
      </c>
      <c r="Q15" s="15">
        <v>101.23348858269121</v>
      </c>
      <c r="R15" s="15">
        <v>64.48032261340117</v>
      </c>
      <c r="S15" s="15">
        <v>9.172635127562753E-08</v>
      </c>
      <c r="T15" s="15">
        <v>-0.03947881097378669</v>
      </c>
      <c r="U15" s="15">
        <v>1.7728726297914486</v>
      </c>
      <c r="V15" s="15">
        <v>120.13728761819334</v>
      </c>
      <c r="W15" s="15">
        <v>11.463</v>
      </c>
      <c r="X15" s="15">
        <v>14.833489630586193</v>
      </c>
      <c r="Y15" s="15">
        <v>2.632</v>
      </c>
      <c r="Z15" s="15" t="s">
        <v>5</v>
      </c>
      <c r="AA15" s="15" t="s">
        <v>5</v>
      </c>
      <c r="AB15" s="15">
        <v>9.682290462345343</v>
      </c>
      <c r="AC15" s="15">
        <v>313.2555217440601</v>
      </c>
      <c r="AD15" s="15" t="s">
        <v>5</v>
      </c>
      <c r="AE15" s="15" t="s">
        <v>5</v>
      </c>
      <c r="AF15" s="15" t="s">
        <v>5</v>
      </c>
    </row>
    <row r="16" spans="1:32" ht="12.75">
      <c r="A16" s="64">
        <v>1866</v>
      </c>
      <c r="B16" s="15">
        <v>1.8268822487223166</v>
      </c>
      <c r="C16" s="15">
        <v>0.02519</v>
      </c>
      <c r="D16" s="15">
        <v>0.01771</v>
      </c>
      <c r="E16" s="15">
        <v>1.422360248447205</v>
      </c>
      <c r="F16" s="15">
        <v>1.538227600408721</v>
      </c>
      <c r="G16" s="15">
        <v>0.6139933568823507</v>
      </c>
      <c r="H16" s="15">
        <v>56.33578781787887</v>
      </c>
      <c r="I16" s="15">
        <v>41.11259763097898</v>
      </c>
      <c r="J16" s="15" t="s">
        <v>5</v>
      </c>
      <c r="K16" s="15">
        <v>145.67254387619136</v>
      </c>
      <c r="L16" s="15">
        <v>47.75346083523561</v>
      </c>
      <c r="M16" s="15">
        <v>36.303869022523585</v>
      </c>
      <c r="N16" s="15">
        <v>16.246061666278255</v>
      </c>
      <c r="O16" s="15">
        <v>6.7248042143200975</v>
      </c>
      <c r="P16" s="15">
        <v>2.4158415841584158</v>
      </c>
      <c r="Q16" s="15">
        <v>91.4722879620179</v>
      </c>
      <c r="R16" s="15">
        <v>58.26295942729478</v>
      </c>
      <c r="S16" s="15">
        <v>9.028992071873849E-08</v>
      </c>
      <c r="T16" s="15">
        <v>-0.01578386770126272</v>
      </c>
      <c r="U16" s="15">
        <v>2.7777344890143585</v>
      </c>
      <c r="V16" s="15">
        <v>132.14707285048704</v>
      </c>
      <c r="W16" s="15">
        <v>11.15</v>
      </c>
      <c r="X16" s="15">
        <v>12.068880381368153</v>
      </c>
      <c r="Y16" s="15">
        <v>2.6292</v>
      </c>
      <c r="Z16" s="15" t="s">
        <v>5</v>
      </c>
      <c r="AA16" s="15" t="s">
        <v>5</v>
      </c>
      <c r="AB16" s="15">
        <v>9.950262846854258</v>
      </c>
      <c r="AC16" s="15">
        <v>318.5088058112424</v>
      </c>
      <c r="AD16" s="15" t="s">
        <v>5</v>
      </c>
      <c r="AE16" s="15" t="s">
        <v>5</v>
      </c>
      <c r="AF16" s="15" t="s">
        <v>5</v>
      </c>
    </row>
    <row r="17" spans="1:32" ht="12.75">
      <c r="A17" s="64">
        <v>1867</v>
      </c>
      <c r="B17" s="15">
        <v>1.8537972316865414</v>
      </c>
      <c r="C17" s="15">
        <v>0.02913</v>
      </c>
      <c r="D17" s="15">
        <v>0.023600000000000003</v>
      </c>
      <c r="E17" s="15">
        <v>1.234322033898305</v>
      </c>
      <c r="F17" s="15">
        <v>1.6261263204320764</v>
      </c>
      <c r="G17" s="15">
        <v>0.8402014357337431</v>
      </c>
      <c r="H17" s="15">
        <v>63.28332865656201</v>
      </c>
      <c r="I17" s="15">
        <v>46.0007082752144</v>
      </c>
      <c r="J17" s="15" t="s">
        <v>5</v>
      </c>
      <c r="K17" s="15">
        <v>143.0517283340714</v>
      </c>
      <c r="L17" s="15">
        <v>37.41079469038073</v>
      </c>
      <c r="M17" s="15">
        <v>48.44691214118777</v>
      </c>
      <c r="N17" s="15">
        <v>16.77500015361204</v>
      </c>
      <c r="O17" s="15">
        <v>9.816361976319655</v>
      </c>
      <c r="P17" s="15">
        <v>1.7088815789473684</v>
      </c>
      <c r="Q17" s="15">
        <v>113.38890447913901</v>
      </c>
      <c r="R17" s="15">
        <v>72.22267299049793</v>
      </c>
      <c r="S17" s="15">
        <v>9.152114691035766E-08</v>
      </c>
      <c r="T17" s="15">
        <v>0.013544225107757768</v>
      </c>
      <c r="U17" s="15">
        <v>4.244563314870282</v>
      </c>
      <c r="V17" s="15">
        <v>139.06452688290773</v>
      </c>
      <c r="W17" s="15">
        <v>10.293</v>
      </c>
      <c r="X17" s="15">
        <v>7.54340787488712</v>
      </c>
      <c r="Y17" s="15">
        <v>2.6477999999999997</v>
      </c>
      <c r="Z17" s="15" t="s">
        <v>5</v>
      </c>
      <c r="AA17" s="15" t="s">
        <v>5</v>
      </c>
      <c r="AB17" s="15">
        <v>9.990315658773742</v>
      </c>
      <c r="AC17" s="15">
        <v>316.5444221955275</v>
      </c>
      <c r="AD17" s="15" t="s">
        <v>5</v>
      </c>
      <c r="AE17" s="15" t="s">
        <v>5</v>
      </c>
      <c r="AF17" s="15" t="s">
        <v>5</v>
      </c>
    </row>
    <row r="18" spans="1:32" ht="12.75">
      <c r="A18" s="64">
        <v>1868</v>
      </c>
      <c r="B18" s="15">
        <v>1.8810201618398634</v>
      </c>
      <c r="C18" s="15">
        <v>0.02757</v>
      </c>
      <c r="D18" s="15">
        <v>0.02413</v>
      </c>
      <c r="E18" s="15">
        <v>1.1425611272275178</v>
      </c>
      <c r="F18" s="15">
        <v>1.7579744004671094</v>
      </c>
      <c r="G18" s="15">
        <v>0.9263759419628449</v>
      </c>
      <c r="H18" s="15">
        <v>59.74283926311122</v>
      </c>
      <c r="I18" s="15">
        <v>43.39335900495958</v>
      </c>
      <c r="J18" s="15" t="s">
        <v>5</v>
      </c>
      <c r="K18" s="15">
        <v>152.20143592755795</v>
      </c>
      <c r="L18" s="15">
        <v>42.672585934910465</v>
      </c>
      <c r="M18" s="15">
        <v>48.01976539252381</v>
      </c>
      <c r="N18" s="15">
        <v>15.136685089806488</v>
      </c>
      <c r="O18" s="15">
        <v>10.278627375172649</v>
      </c>
      <c r="P18" s="15">
        <v>1.472636815920398</v>
      </c>
      <c r="Q18" s="15">
        <v>109.55771940503976</v>
      </c>
      <c r="R18" s="15">
        <v>69.7824128253276</v>
      </c>
      <c r="S18" s="15">
        <v>9.152114691035766E-08</v>
      </c>
      <c r="T18" s="15">
        <v>0</v>
      </c>
      <c r="U18" s="15">
        <v>4.532232412693555</v>
      </c>
      <c r="V18" s="15">
        <v>146.2122902930614</v>
      </c>
      <c r="W18" s="15">
        <v>8.978</v>
      </c>
      <c r="X18" s="15">
        <v>7.3</v>
      </c>
      <c r="Y18" s="15">
        <v>2.9539000000000004</v>
      </c>
      <c r="Z18" s="15" t="s">
        <v>5</v>
      </c>
      <c r="AA18" s="15" t="s">
        <v>5</v>
      </c>
      <c r="AB18" s="15">
        <v>10.117149563185436</v>
      </c>
      <c r="AC18" s="15">
        <v>333.29807804245814</v>
      </c>
      <c r="AD18" s="15" t="s">
        <v>5</v>
      </c>
      <c r="AE18" s="15" t="s">
        <v>5</v>
      </c>
      <c r="AF18" s="15" t="s">
        <v>5</v>
      </c>
    </row>
    <row r="19" spans="1:32" ht="12.75">
      <c r="A19" s="64">
        <v>1869</v>
      </c>
      <c r="B19" s="15">
        <v>1.9085510391822824</v>
      </c>
      <c r="C19" s="15">
        <v>0.0259</v>
      </c>
      <c r="D19" s="15">
        <v>0.02543</v>
      </c>
      <c r="E19" s="15">
        <v>1.0184821077467556</v>
      </c>
      <c r="F19" s="15">
        <v>2.007020773866617</v>
      </c>
      <c r="G19" s="15">
        <v>0.9694631950773959</v>
      </c>
      <c r="H19" s="15">
        <v>48.816265832637974</v>
      </c>
      <c r="I19" s="15">
        <v>35.46958709535561</v>
      </c>
      <c r="J19" s="15" t="s">
        <v>5</v>
      </c>
      <c r="K19" s="15">
        <v>161.52735789937506</v>
      </c>
      <c r="L19" s="15">
        <v>49.405379230449476</v>
      </c>
      <c r="M19" s="15">
        <v>58.247857370025734</v>
      </c>
      <c r="N19" s="15">
        <v>14.70262006734955</v>
      </c>
      <c r="O19" s="15">
        <v>12.688304641989241</v>
      </c>
      <c r="P19" s="15">
        <v>1.158753709198813</v>
      </c>
      <c r="Q19" s="15">
        <v>106.8485382089041</v>
      </c>
      <c r="R19" s="15">
        <v>68.05680917390058</v>
      </c>
      <c r="S19" s="15">
        <v>9.008471635346864E-08</v>
      </c>
      <c r="T19" s="15">
        <v>-0.01581953894489274</v>
      </c>
      <c r="U19" s="15">
        <v>5.440188413894718</v>
      </c>
      <c r="V19" s="15">
        <v>153.17024343000273</v>
      </c>
      <c r="W19" s="15">
        <v>8.395</v>
      </c>
      <c r="X19" s="15">
        <v>9.989990945307703</v>
      </c>
      <c r="Y19" s="15">
        <v>2.7737</v>
      </c>
      <c r="Z19" s="15" t="s">
        <v>5</v>
      </c>
      <c r="AA19" s="15" t="s">
        <v>5</v>
      </c>
      <c r="AB19" s="15">
        <v>10.430896589888048</v>
      </c>
      <c r="AC19" s="15">
        <v>339.7776122202155</v>
      </c>
      <c r="AD19" s="15" t="s">
        <v>5</v>
      </c>
      <c r="AE19" s="15" t="s">
        <v>5</v>
      </c>
      <c r="AF19" s="15" t="s">
        <v>5</v>
      </c>
    </row>
    <row r="20" spans="1:32" ht="12.75">
      <c r="A20" s="64">
        <v>1870</v>
      </c>
      <c r="B20" s="15">
        <v>1.936383884156729</v>
      </c>
      <c r="C20" s="15">
        <v>0.02496</v>
      </c>
      <c r="D20" s="15">
        <v>0.026109999999999998</v>
      </c>
      <c r="E20" s="15">
        <v>0.9559555725775566</v>
      </c>
      <c r="F20" s="15">
        <v>1.6114765337615171</v>
      </c>
      <c r="G20" s="15">
        <v>1.0233222614705846</v>
      </c>
      <c r="H20" s="15">
        <v>60.236237701621924</v>
      </c>
      <c r="I20" s="15">
        <v>43.896625599218204</v>
      </c>
      <c r="J20" s="15">
        <v>32.243019108230634</v>
      </c>
      <c r="K20" s="15">
        <v>159.33214488118912</v>
      </c>
      <c r="L20" s="15">
        <v>58.408926266799355</v>
      </c>
      <c r="M20" s="15">
        <v>49.714835085006726</v>
      </c>
      <c r="N20" s="15">
        <v>15.518533735623897</v>
      </c>
      <c r="O20" s="15">
        <v>11.977521673754605</v>
      </c>
      <c r="P20" s="15">
        <v>1.295638126009693</v>
      </c>
      <c r="Q20" s="15">
        <v>106.97519055094357</v>
      </c>
      <c r="R20" s="15">
        <v>68.13747994785871</v>
      </c>
      <c r="S20" s="15">
        <v>8.946910325765905E-08</v>
      </c>
      <c r="T20" s="15">
        <v>-0.006857169726139034</v>
      </c>
      <c r="U20" s="15">
        <v>5.199899023326228</v>
      </c>
      <c r="V20" s="15">
        <v>155.17393472144866</v>
      </c>
      <c r="W20" s="15">
        <v>10.343</v>
      </c>
      <c r="X20" s="15">
        <v>9.349830346208465</v>
      </c>
      <c r="Y20" s="15">
        <v>2.617</v>
      </c>
      <c r="Z20" s="15" t="s">
        <v>5</v>
      </c>
      <c r="AA20" s="15" t="s">
        <v>5</v>
      </c>
      <c r="AB20" s="15">
        <v>10.63116064948546</v>
      </c>
      <c r="AC20" s="15">
        <v>342.6</v>
      </c>
      <c r="AD20" s="15">
        <v>3.91106896679088</v>
      </c>
      <c r="AE20" s="15">
        <v>4.136</v>
      </c>
      <c r="AF20" s="15">
        <v>11.21678365188863</v>
      </c>
    </row>
    <row r="21" spans="1:32" ht="12.75">
      <c r="A21" s="64">
        <v>1871</v>
      </c>
      <c r="B21" s="15">
        <v>1.9667759795570696</v>
      </c>
      <c r="C21" s="15">
        <v>0.02979</v>
      </c>
      <c r="D21" s="15">
        <v>0.02481</v>
      </c>
      <c r="E21" s="15">
        <v>1.2007255139056834</v>
      </c>
      <c r="F21" s="15">
        <v>1.8312233338199058</v>
      </c>
      <c r="G21" s="15">
        <v>0.9802350083560336</v>
      </c>
      <c r="H21" s="15">
        <v>63.77703534774601</v>
      </c>
      <c r="I21" s="15">
        <v>46.45578977002273</v>
      </c>
      <c r="J21" s="15">
        <v>31.55280157380367</v>
      </c>
      <c r="K21" s="15">
        <v>174.13265931876788</v>
      </c>
      <c r="L21" s="15">
        <v>54.343380943061646</v>
      </c>
      <c r="M21" s="15">
        <v>45.6172902196586</v>
      </c>
      <c r="N21" s="15">
        <v>14.916503225115981</v>
      </c>
      <c r="O21" s="15">
        <v>10.305947682807405</v>
      </c>
      <c r="P21" s="15">
        <v>1.4473684210526316</v>
      </c>
      <c r="Q21" s="15">
        <v>123.75963307577516</v>
      </c>
      <c r="R21" s="15">
        <v>78.82827292594715</v>
      </c>
      <c r="S21" s="15">
        <v>9.459921238940556E-08</v>
      </c>
      <c r="T21" s="15">
        <v>0.05575579964761346</v>
      </c>
      <c r="U21" s="15">
        <v>6.458667322393366</v>
      </c>
      <c r="V21" s="15">
        <v>158.6501371079989</v>
      </c>
      <c r="W21" s="15">
        <v>27.446</v>
      </c>
      <c r="X21" s="15">
        <v>3.243572080192836</v>
      </c>
      <c r="Y21" s="15">
        <v>2.5451000000000006</v>
      </c>
      <c r="Z21" s="15">
        <v>61.21</v>
      </c>
      <c r="AA21" s="15" t="s">
        <v>5</v>
      </c>
      <c r="AB21" s="15">
        <v>10.168646035653342</v>
      </c>
      <c r="AC21" s="15">
        <v>351.3</v>
      </c>
      <c r="AD21" s="15">
        <v>-0.17006682906528514</v>
      </c>
      <c r="AE21" s="15">
        <v>-0.00023723940236752838</v>
      </c>
      <c r="AF21" s="15">
        <v>9.037806571936958</v>
      </c>
    </row>
    <row r="22" spans="1:32" ht="12.75">
      <c r="A22" s="64">
        <v>1872</v>
      </c>
      <c r="B22" s="15">
        <v>1.997650425894378</v>
      </c>
      <c r="C22" s="15">
        <v>0.03479</v>
      </c>
      <c r="D22" s="15">
        <v>0.03259</v>
      </c>
      <c r="E22" s="15">
        <v>1.0675053697453207</v>
      </c>
      <c r="F22" s="15">
        <v>2.13886885390165</v>
      </c>
      <c r="G22" s="15">
        <v>1.3033894067151655</v>
      </c>
      <c r="H22" s="15">
        <v>64.54933789472555</v>
      </c>
      <c r="I22" s="15">
        <v>46.894809565014306</v>
      </c>
      <c r="J22" s="15">
        <v>30.83332431931263</v>
      </c>
      <c r="K22" s="15">
        <v>172.72443763431255</v>
      </c>
      <c r="L22" s="15">
        <v>59.26109297221163</v>
      </c>
      <c r="M22" s="15">
        <v>59.668976405137684</v>
      </c>
      <c r="N22" s="15">
        <v>15.19389500286948</v>
      </c>
      <c r="O22" s="15">
        <v>11.489082248745142</v>
      </c>
      <c r="P22" s="15">
        <v>1.322463768115942</v>
      </c>
      <c r="Q22" s="15">
        <v>130.3620352123171</v>
      </c>
      <c r="R22" s="15">
        <v>83.03365027437158</v>
      </c>
      <c r="S22" s="15">
        <v>1.0075534334750137E-07</v>
      </c>
      <c r="T22" s="15">
        <v>0.06304608479787177</v>
      </c>
      <c r="U22" s="15">
        <v>7.510662519503969</v>
      </c>
      <c r="V22" s="15">
        <v>165.81082213358377</v>
      </c>
      <c r="W22" s="15">
        <v>27.806</v>
      </c>
      <c r="X22" s="15">
        <v>2.159258712334444</v>
      </c>
      <c r="Y22" s="15">
        <v>2.4743</v>
      </c>
      <c r="Z22" s="15">
        <v>59.609</v>
      </c>
      <c r="AA22" s="15" t="s">
        <v>5</v>
      </c>
      <c r="AB22" s="15">
        <v>9.750952425635882</v>
      </c>
      <c r="AC22" s="15">
        <v>367.2</v>
      </c>
      <c r="AD22" s="15">
        <v>-0.2269056407602812</v>
      </c>
      <c r="AE22" s="15">
        <v>-3.572354619593702</v>
      </c>
      <c r="AF22" s="15">
        <v>6.176896084097749</v>
      </c>
    </row>
    <row r="23" spans="1:32" ht="12.75">
      <c r="A23" s="64">
        <v>1873</v>
      </c>
      <c r="B23" s="15">
        <v>2.029043100511073</v>
      </c>
      <c r="C23" s="15">
        <v>0.03477</v>
      </c>
      <c r="D23" s="15">
        <v>0.03446</v>
      </c>
      <c r="E23" s="15">
        <v>1.0089959373186304</v>
      </c>
      <c r="F23" s="15">
        <v>2.094919493889972</v>
      </c>
      <c r="G23" s="15">
        <v>1.368020286386992</v>
      </c>
      <c r="H23" s="15">
        <v>65.38020984484564</v>
      </c>
      <c r="I23" s="15">
        <v>47.34453715988372</v>
      </c>
      <c r="J23" s="15">
        <v>43.174727641500596</v>
      </c>
      <c r="K23" s="15">
        <v>198.4248567111696</v>
      </c>
      <c r="L23" s="15">
        <v>60.83269803705429</v>
      </c>
      <c r="M23" s="15">
        <v>55.11634903330158</v>
      </c>
      <c r="N23" s="15">
        <v>16.203319207954966</v>
      </c>
      <c r="O23" s="15">
        <v>11.89723163762173</v>
      </c>
      <c r="P23" s="15">
        <v>1.3619402985074627</v>
      </c>
      <c r="Q23" s="15">
        <v>105.91432677042758</v>
      </c>
      <c r="R23" s="15">
        <v>67.46176640904623</v>
      </c>
      <c r="S23" s="15">
        <v>1.0526983938343829E-07</v>
      </c>
      <c r="T23" s="15">
        <v>0.04383171737624991</v>
      </c>
      <c r="U23" s="15">
        <v>7.6505967815234275</v>
      </c>
      <c r="V23" s="15">
        <v>165.78553566340895</v>
      </c>
      <c r="W23" s="15">
        <v>27.647</v>
      </c>
      <c r="X23" s="15">
        <v>4.8061657629883126</v>
      </c>
      <c r="Y23" s="15">
        <v>2.5643</v>
      </c>
      <c r="Z23" s="15">
        <v>74.18</v>
      </c>
      <c r="AA23" s="15" t="s">
        <v>5</v>
      </c>
      <c r="AB23" s="15">
        <v>9.52875468332066</v>
      </c>
      <c r="AC23" s="15">
        <v>371.3</v>
      </c>
      <c r="AD23" s="15">
        <v>3.7501709020205727</v>
      </c>
      <c r="AE23" s="15">
        <v>0.5679286846719318</v>
      </c>
      <c r="AF23" s="15">
        <v>6.990205305768393</v>
      </c>
    </row>
    <row r="24" spans="1:32" ht="12.75">
      <c r="A24" s="64">
        <v>1874</v>
      </c>
      <c r="B24" s="15">
        <v>2.0609540034071547</v>
      </c>
      <c r="C24" s="15">
        <v>0.0338</v>
      </c>
      <c r="D24" s="15">
        <v>0.03554</v>
      </c>
      <c r="E24" s="15">
        <v>0.9510410804727066</v>
      </c>
      <c r="F24" s="15">
        <v>2.2853667206072426</v>
      </c>
      <c r="G24" s="15">
        <v>1.3357048465510788</v>
      </c>
      <c r="H24" s="15">
        <v>55.15508684090898</v>
      </c>
      <c r="I24" s="15">
        <v>40.079294942767106</v>
      </c>
      <c r="J24" s="15">
        <v>33.4624120912156</v>
      </c>
      <c r="K24" s="15">
        <v>176.45331308085014</v>
      </c>
      <c r="L24" s="15">
        <v>51.28048414374751</v>
      </c>
      <c r="M24" s="15">
        <v>67.8262176897498</v>
      </c>
      <c r="N24" s="15">
        <v>21.859044250145875</v>
      </c>
      <c r="O24" s="15">
        <v>11.739116356559823</v>
      </c>
      <c r="P24" s="15">
        <v>1.862068965517241</v>
      </c>
      <c r="Q24" s="15">
        <v>109.7332593869198</v>
      </c>
      <c r="R24" s="15">
        <v>69.89422241345545</v>
      </c>
      <c r="S24" s="15">
        <v>1.0301259136546983E-07</v>
      </c>
      <c r="T24" s="15">
        <v>-0.021675725479038732</v>
      </c>
      <c r="U24" s="15">
        <v>7.569845757653694</v>
      </c>
      <c r="V24" s="15">
        <v>161.16930889945155</v>
      </c>
      <c r="W24" s="15">
        <v>32.604</v>
      </c>
      <c r="X24" s="15">
        <v>12.43715694764067</v>
      </c>
      <c r="Y24" s="15">
        <v>3.0416000000000003</v>
      </c>
      <c r="Z24" s="15">
        <v>59.442</v>
      </c>
      <c r="AA24" s="15" t="s">
        <v>5</v>
      </c>
      <c r="AB24" s="15">
        <v>9.928329164136446</v>
      </c>
      <c r="AC24" s="15">
        <v>392.9</v>
      </c>
      <c r="AD24" s="15">
        <v>8.0191107200267</v>
      </c>
      <c r="AE24" s="15">
        <v>6.535254350410423</v>
      </c>
      <c r="AF24" s="15">
        <v>8.620820769380732</v>
      </c>
    </row>
    <row r="25" spans="1:32" ht="12.75">
      <c r="A25" s="64">
        <v>1875</v>
      </c>
      <c r="B25" s="15">
        <v>2.093383134582623</v>
      </c>
      <c r="C25" s="15">
        <v>0.031920000000000004</v>
      </c>
      <c r="D25" s="15">
        <v>0.0348</v>
      </c>
      <c r="E25" s="15">
        <v>0.917241379310345</v>
      </c>
      <c r="F25" s="15">
        <v>1.9923709871960575</v>
      </c>
      <c r="G25" s="15">
        <v>1.368020286386992</v>
      </c>
      <c r="H25" s="15">
        <v>62.493904645491355</v>
      </c>
      <c r="I25" s="15">
        <v>45.5295650805893</v>
      </c>
      <c r="J25" s="15">
        <v>48.9057567711656</v>
      </c>
      <c r="K25" s="15">
        <v>181.8338249886895</v>
      </c>
      <c r="L25" s="15">
        <v>66.43349607609824</v>
      </c>
      <c r="M25" s="15">
        <v>63.89718852482395</v>
      </c>
      <c r="N25" s="15">
        <v>21.411227171005166</v>
      </c>
      <c r="O25" s="15">
        <v>12.805205905073135</v>
      </c>
      <c r="P25" s="15">
        <v>1.6720720720720716</v>
      </c>
      <c r="Q25" s="15">
        <v>131.2689601370803</v>
      </c>
      <c r="R25" s="15">
        <v>83.61131298809994</v>
      </c>
      <c r="S25" s="15">
        <v>1.0301259136546983E-07</v>
      </c>
      <c r="T25" s="15">
        <v>0</v>
      </c>
      <c r="U25" s="15">
        <v>8.86005540068701</v>
      </c>
      <c r="V25" s="15">
        <v>161.0252791327854</v>
      </c>
      <c r="W25" s="15">
        <v>38.292</v>
      </c>
      <c r="X25" s="15">
        <v>10.2</v>
      </c>
      <c r="Y25" s="15">
        <v>2.4223000000000003</v>
      </c>
      <c r="Z25" s="15">
        <v>53.16</v>
      </c>
      <c r="AA25" s="15" t="s">
        <v>5</v>
      </c>
      <c r="AB25" s="15">
        <v>10.124778670217717</v>
      </c>
      <c r="AC25" s="15">
        <v>403.5</v>
      </c>
      <c r="AD25" s="15">
        <v>4.445775518772063</v>
      </c>
      <c r="AE25" s="15">
        <v>6.939136135473664</v>
      </c>
      <c r="AF25" s="15">
        <v>10.371262560581807</v>
      </c>
    </row>
    <row r="26" spans="1:32" ht="12.75">
      <c r="A26" s="64">
        <v>1876</v>
      </c>
      <c r="B26" s="15">
        <v>2.1263304940374783</v>
      </c>
      <c r="C26" s="15">
        <v>0.031129999999999998</v>
      </c>
      <c r="D26" s="15">
        <v>0.0322</v>
      </c>
      <c r="E26" s="15">
        <v>0.9667701863354037</v>
      </c>
      <c r="F26" s="15">
        <v>1.8019237604787872</v>
      </c>
      <c r="G26" s="15">
        <v>1.3033894067151655</v>
      </c>
      <c r="H26" s="15">
        <v>69.38933365148615</v>
      </c>
      <c r="I26" s="15">
        <v>50.68001682183188</v>
      </c>
      <c r="J26" s="15">
        <v>54.3583499135168</v>
      </c>
      <c r="K26" s="15">
        <v>171.19376189033935</v>
      </c>
      <c r="L26" s="15">
        <v>68.27224863985984</v>
      </c>
      <c r="M26" s="15">
        <v>68.67240080577398</v>
      </c>
      <c r="N26" s="15">
        <v>19.61717280658006</v>
      </c>
      <c r="O26" s="15">
        <v>12.386191667410436</v>
      </c>
      <c r="P26" s="15">
        <v>1.5837937384898708</v>
      </c>
      <c r="Q26" s="15">
        <v>103.78345422708747</v>
      </c>
      <c r="R26" s="15">
        <v>66.1045144663714</v>
      </c>
      <c r="S26" s="15">
        <v>1.0547504374870814E-07</v>
      </c>
      <c r="T26" s="15">
        <v>0.02362314576343394</v>
      </c>
      <c r="U26" s="15">
        <v>9.01308779791501</v>
      </c>
      <c r="V26" s="15">
        <v>159.27363873386435</v>
      </c>
      <c r="W26" s="15">
        <v>42.578</v>
      </c>
      <c r="X26" s="15">
        <v>8.047576354394392</v>
      </c>
      <c r="Y26" s="15">
        <v>2.7609</v>
      </c>
      <c r="Z26" s="15">
        <v>55.032</v>
      </c>
      <c r="AA26" s="15" t="s">
        <v>5</v>
      </c>
      <c r="AB26" s="15">
        <v>10.469995763428493</v>
      </c>
      <c r="AC26" s="15">
        <v>402</v>
      </c>
      <c r="AD26" s="15">
        <v>1.629023775322444</v>
      </c>
      <c r="AE26" s="15">
        <v>4.400592113107623</v>
      </c>
      <c r="AF26" s="15">
        <v>8.907377765066116</v>
      </c>
    </row>
    <row r="27" spans="1:32" ht="12.75">
      <c r="A27" s="64">
        <v>1877</v>
      </c>
      <c r="B27" s="15">
        <v>2.15979608177172</v>
      </c>
      <c r="C27" s="15">
        <v>0.02534</v>
      </c>
      <c r="D27" s="15">
        <v>0.02666</v>
      </c>
      <c r="E27" s="15">
        <v>0.9504876219054764</v>
      </c>
      <c r="F27" s="15">
        <v>1.6261263204320764</v>
      </c>
      <c r="G27" s="15">
        <v>1.0987249544210487</v>
      </c>
      <c r="H27" s="15">
        <v>63.72544363222842</v>
      </c>
      <c r="I27" s="15">
        <v>46.48791316965627</v>
      </c>
      <c r="J27" s="15">
        <v>14.690431197881502</v>
      </c>
      <c r="K27" s="15">
        <v>152.898826729934</v>
      </c>
      <c r="L27" s="15">
        <v>73.75807180595133</v>
      </c>
      <c r="M27" s="15">
        <v>61.67494404759755</v>
      </c>
      <c r="N27" s="15">
        <v>18.40271133087505</v>
      </c>
      <c r="O27" s="15">
        <v>9.830980242784388</v>
      </c>
      <c r="P27" s="15">
        <v>1.871910112359551</v>
      </c>
      <c r="Q27" s="15">
        <v>66.89236636855208</v>
      </c>
      <c r="R27" s="15">
        <v>42.606862849489296</v>
      </c>
      <c r="S27" s="15">
        <v>1.1122076597626424E-07</v>
      </c>
      <c r="T27" s="15">
        <v>0.05304273598448361</v>
      </c>
      <c r="U27" s="15">
        <v>7.751756882499201</v>
      </c>
      <c r="V27" s="15">
        <v>152.69479262514292</v>
      </c>
      <c r="W27" s="15">
        <v>43.439</v>
      </c>
      <c r="X27" s="15">
        <v>5.40882739789923</v>
      </c>
      <c r="Y27" s="15">
        <v>2.7306</v>
      </c>
      <c r="Z27" s="15">
        <v>44.233</v>
      </c>
      <c r="AA27" s="15" t="s">
        <v>5</v>
      </c>
      <c r="AB27" s="15">
        <v>10.01701753338673</v>
      </c>
      <c r="AC27" s="15">
        <v>411.8</v>
      </c>
      <c r="AD27" s="15">
        <v>2.4369196090458325</v>
      </c>
      <c r="AE27" s="15">
        <v>-0.16059211310762356</v>
      </c>
      <c r="AF27" s="15">
        <v>5.442199999999997</v>
      </c>
    </row>
    <row r="28" spans="1:32" ht="12.75">
      <c r="A28" s="64">
        <v>1878</v>
      </c>
      <c r="B28" s="15">
        <v>2.193779897785349</v>
      </c>
      <c r="C28" s="15">
        <v>0.02545</v>
      </c>
      <c r="D28" s="15">
        <v>0.023010000000000003</v>
      </c>
      <c r="E28" s="15">
        <v>1.1060408518035636</v>
      </c>
      <c r="F28" s="15">
        <v>1.7286748271259909</v>
      </c>
      <c r="G28" s="15">
        <v>1.0233222614705846</v>
      </c>
      <c r="H28" s="15">
        <v>64.96837063664861</v>
      </c>
      <c r="I28" s="15">
        <v>47.26958256073882</v>
      </c>
      <c r="J28" s="15">
        <v>17.492672226705665</v>
      </c>
      <c r="K28" s="15">
        <v>157.5386409119093</v>
      </c>
      <c r="L28" s="15">
        <v>84.73648136595504</v>
      </c>
      <c r="M28" s="15">
        <v>65.0479615164777</v>
      </c>
      <c r="N28" s="15">
        <v>15.78673169330062</v>
      </c>
      <c r="O28" s="15">
        <v>10.469835410838837</v>
      </c>
      <c r="P28" s="15">
        <v>1.5078299776286357</v>
      </c>
      <c r="Q28" s="15">
        <v>118.30345606243544</v>
      </c>
      <c r="R28" s="15">
        <v>75.3529797301724</v>
      </c>
      <c r="S28" s="15">
        <v>1.0547504374870814E-07</v>
      </c>
      <c r="T28" s="15">
        <v>-0.05304273598448361</v>
      </c>
      <c r="U28" s="15">
        <v>9.48925470971677</v>
      </c>
      <c r="V28" s="15">
        <v>153.3528282373747</v>
      </c>
      <c r="W28" s="15">
        <v>51.014</v>
      </c>
      <c r="X28" s="15">
        <v>17.53434313185256</v>
      </c>
      <c r="Y28" s="15">
        <v>4.5219000000000005</v>
      </c>
      <c r="Z28" s="15" t="s">
        <v>5</v>
      </c>
      <c r="AA28" s="15" t="s">
        <v>5</v>
      </c>
      <c r="AB28" s="15">
        <v>10.738921786316448</v>
      </c>
      <c r="AC28" s="15">
        <v>420.4</v>
      </c>
      <c r="AD28" s="15">
        <v>6.320745811037632</v>
      </c>
      <c r="AE28" s="15">
        <v>10.070272688440053</v>
      </c>
      <c r="AF28" s="15">
        <v>11.760375199228768</v>
      </c>
    </row>
    <row r="29" spans="1:32" ht="12.75">
      <c r="A29" s="64">
        <v>1879</v>
      </c>
      <c r="B29" s="15">
        <v>2.228281942078364</v>
      </c>
      <c r="C29" s="15">
        <v>0.02854</v>
      </c>
      <c r="D29" s="15">
        <v>0.0208</v>
      </c>
      <c r="E29" s="15">
        <v>1.3721153846153846</v>
      </c>
      <c r="F29" s="15">
        <v>2.0656199205488535</v>
      </c>
      <c r="G29" s="15">
        <v>0.9694631950773961</v>
      </c>
      <c r="H29" s="15">
        <v>63.90035040942831</v>
      </c>
      <c r="I29" s="15">
        <v>46.37548127093891</v>
      </c>
      <c r="J29" s="15">
        <v>17.264289293599653</v>
      </c>
      <c r="K29" s="15">
        <v>196.3371643306091</v>
      </c>
      <c r="L29" s="15">
        <v>86.88718781294791</v>
      </c>
      <c r="M29" s="15">
        <v>72.87447947459262</v>
      </c>
      <c r="N29" s="15">
        <v>22.76422166141047</v>
      </c>
      <c r="O29" s="15">
        <v>11.044563059925128</v>
      </c>
      <c r="P29" s="15">
        <v>2.061124694376528</v>
      </c>
      <c r="Q29" s="15">
        <v>64.18970792524324</v>
      </c>
      <c r="R29" s="15">
        <v>40.885413843056625</v>
      </c>
      <c r="S29" s="15">
        <v>1.1224678780261354E-07</v>
      </c>
      <c r="T29" s="15">
        <v>0.06222553696681743</v>
      </c>
      <c r="U29" s="15">
        <v>23.42796918463849</v>
      </c>
      <c r="V29" s="15">
        <v>156.23780341519048</v>
      </c>
      <c r="W29" s="15">
        <v>50.814</v>
      </c>
      <c r="X29" s="15">
        <v>4.309297925927447</v>
      </c>
      <c r="Y29" s="15">
        <v>3.7217999999999996</v>
      </c>
      <c r="Z29" s="15" t="s">
        <v>5</v>
      </c>
      <c r="AA29" s="15" t="s">
        <v>5</v>
      </c>
      <c r="AB29" s="15">
        <v>10.346976412532943</v>
      </c>
      <c r="AC29" s="15">
        <v>418.2</v>
      </c>
      <c r="AD29" s="15">
        <v>6.347963974719766</v>
      </c>
      <c r="AE29" s="15">
        <v>7.215898425043504</v>
      </c>
      <c r="AF29" s="15">
        <v>5.8000891147103495</v>
      </c>
    </row>
    <row r="30" spans="1:32" ht="12.75">
      <c r="A30" s="64">
        <v>1880</v>
      </c>
      <c r="B30" s="15">
        <v>2.2633022146507664</v>
      </c>
      <c r="C30" s="15">
        <v>0.032130000000000006</v>
      </c>
      <c r="D30" s="15">
        <v>0.023239999999999997</v>
      </c>
      <c r="E30" s="15">
        <v>1.3825301204819282</v>
      </c>
      <c r="F30" s="15">
        <v>2.505113520665631</v>
      </c>
      <c r="G30" s="15">
        <v>1.055637701306498</v>
      </c>
      <c r="H30" s="15">
        <v>57.80877629134267</v>
      </c>
      <c r="I30" s="15">
        <v>42.08165351992378</v>
      </c>
      <c r="J30" s="15">
        <v>16.923334965355803</v>
      </c>
      <c r="K30" s="15">
        <v>207.3042693684033</v>
      </c>
      <c r="L30" s="15">
        <v>95.10366421166007</v>
      </c>
      <c r="M30" s="15">
        <v>93.17656618482532</v>
      </c>
      <c r="N30" s="15">
        <v>25.553045665183063</v>
      </c>
      <c r="O30" s="15">
        <v>19.48343861882129</v>
      </c>
      <c r="P30" s="15">
        <v>1.3115264797507789</v>
      </c>
      <c r="Q30" s="15">
        <v>67.42707787607661</v>
      </c>
      <c r="R30" s="15">
        <v>42.94744550640442</v>
      </c>
      <c r="S30" s="15">
        <v>1.243538453535353E-07</v>
      </c>
      <c r="T30" s="15">
        <v>0.10243118364733306</v>
      </c>
      <c r="U30" s="15">
        <v>27.65380622593975</v>
      </c>
      <c r="V30" s="15">
        <v>167.21004608891997</v>
      </c>
      <c r="W30" s="15">
        <v>49.464</v>
      </c>
      <c r="X30" s="15">
        <v>-2.0347014834178223</v>
      </c>
      <c r="Y30" s="15">
        <v>3.2911000000000006</v>
      </c>
      <c r="Z30" s="15">
        <v>33.103</v>
      </c>
      <c r="AA30" s="15" t="s">
        <v>5</v>
      </c>
      <c r="AB30" s="15">
        <v>9.277947789634378</v>
      </c>
      <c r="AC30" s="15">
        <v>435.1</v>
      </c>
      <c r="AD30" s="15">
        <v>0.25531910603241226</v>
      </c>
      <c r="AE30" s="15">
        <v>-1.3701366850428132</v>
      </c>
      <c r="AF30" s="15">
        <v>2.6301329106865</v>
      </c>
    </row>
    <row r="31" spans="1:32" ht="12.75">
      <c r="A31" s="64">
        <v>1881</v>
      </c>
      <c r="B31" s="15">
        <v>2.298840715502555</v>
      </c>
      <c r="C31" s="15">
        <v>0.03797</v>
      </c>
      <c r="D31" s="15">
        <v>0.03049</v>
      </c>
      <c r="E31" s="15">
        <v>1.2453263365037717</v>
      </c>
      <c r="F31" s="15">
        <v>3.0618054141468822</v>
      </c>
      <c r="G31" s="15">
        <v>1.3895639129442678</v>
      </c>
      <c r="H31" s="15">
        <v>56.08100735752337</v>
      </c>
      <c r="I31" s="15">
        <v>40.93056503305564</v>
      </c>
      <c r="J31" s="15">
        <v>33.037781807290095</v>
      </c>
      <c r="K31" s="15">
        <v>216.6720049215192</v>
      </c>
      <c r="L31" s="15">
        <v>88.16628327454391</v>
      </c>
      <c r="M31" s="15">
        <v>111.37085490956224</v>
      </c>
      <c r="N31" s="15">
        <v>28.706505266588003</v>
      </c>
      <c r="O31" s="15">
        <v>22.958922702271146</v>
      </c>
      <c r="P31" s="15">
        <v>1.2503419972640222</v>
      </c>
      <c r="Q31" s="15">
        <v>75.11785799413096</v>
      </c>
      <c r="R31" s="15">
        <v>47.84606146939974</v>
      </c>
      <c r="S31" s="15">
        <v>1.23327823527186E-07</v>
      </c>
      <c r="T31" s="15">
        <v>-0.008285051534107524</v>
      </c>
      <c r="U31" s="15">
        <v>31.984440459227763</v>
      </c>
      <c r="V31" s="15">
        <v>165.7138391033135</v>
      </c>
      <c r="W31" s="15">
        <v>52.34</v>
      </c>
      <c r="X31" s="15">
        <v>8.095577429613465</v>
      </c>
      <c r="Y31" s="15">
        <v>2.5972000000000004</v>
      </c>
      <c r="Z31" s="15">
        <v>39.674</v>
      </c>
      <c r="AA31" s="15" t="s">
        <v>5</v>
      </c>
      <c r="AB31" s="15">
        <v>9.623164882845154</v>
      </c>
      <c r="AC31" s="15">
        <v>450.5</v>
      </c>
      <c r="AD31" s="15">
        <v>4.196314167060509</v>
      </c>
      <c r="AE31" s="15">
        <v>4.718231908319046</v>
      </c>
      <c r="AF31" s="15">
        <v>3.386200000000006</v>
      </c>
    </row>
    <row r="32" spans="1:32" ht="12.75">
      <c r="A32" s="64">
        <v>1882</v>
      </c>
      <c r="B32" s="15">
        <v>2.3348974446337305</v>
      </c>
      <c r="C32" s="15">
        <v>0.0511</v>
      </c>
      <c r="D32" s="15">
        <v>0.03929</v>
      </c>
      <c r="E32" s="15">
        <v>1.3005853906846527</v>
      </c>
      <c r="F32" s="15">
        <v>3.823594321015963</v>
      </c>
      <c r="G32" s="15">
        <v>1.8635236972043279</v>
      </c>
      <c r="H32" s="15">
        <v>62.89754234993265</v>
      </c>
      <c r="I32" s="15">
        <v>45.80796787741322</v>
      </c>
      <c r="J32" s="15">
        <v>48.33735734266284</v>
      </c>
      <c r="K32" s="15">
        <v>224.42394422587512</v>
      </c>
      <c r="L32" s="15">
        <v>88.26265927098935</v>
      </c>
      <c r="M32" s="15">
        <v>138.3793258045147</v>
      </c>
      <c r="N32" s="15">
        <v>37.75364699191246</v>
      </c>
      <c r="O32" s="15">
        <v>28.026130739942225</v>
      </c>
      <c r="P32" s="15">
        <v>1.3470873786407767</v>
      </c>
      <c r="Q32" s="15">
        <v>85.99454363219076</v>
      </c>
      <c r="R32" s="15">
        <v>54.77392900341018</v>
      </c>
      <c r="S32" s="15">
        <v>1.1019474414991493E-07</v>
      </c>
      <c r="T32" s="15">
        <v>-0.11259684002634351</v>
      </c>
      <c r="U32" s="15">
        <v>26.617810856318613</v>
      </c>
      <c r="V32" s="15">
        <v>185.63508236196637</v>
      </c>
      <c r="W32" s="15">
        <v>62.007</v>
      </c>
      <c r="X32" s="15">
        <v>20.57653705354894</v>
      </c>
      <c r="Y32" s="15">
        <v>2.5224</v>
      </c>
      <c r="Z32" s="15" t="s">
        <v>5</v>
      </c>
      <c r="AA32" s="15" t="s">
        <v>5</v>
      </c>
      <c r="AB32" s="15">
        <v>11.064112473567484</v>
      </c>
      <c r="AC32" s="15">
        <v>465.6</v>
      </c>
      <c r="AD32" s="15">
        <v>3.193780393806972</v>
      </c>
      <c r="AE32" s="15">
        <v>2.466751643672688</v>
      </c>
      <c r="AF32" s="15">
        <v>3.3280999999999894</v>
      </c>
    </row>
    <row r="33" spans="1:32" ht="12.75">
      <c r="A33" s="64">
        <v>1883</v>
      </c>
      <c r="B33" s="15">
        <v>2.3714724020442928</v>
      </c>
      <c r="C33" s="15">
        <v>0.054479999999999994</v>
      </c>
      <c r="D33" s="15">
        <v>0.04195</v>
      </c>
      <c r="E33" s="15">
        <v>1.2986889153754468</v>
      </c>
      <c r="F33" s="15">
        <v>4.2777377078033</v>
      </c>
      <c r="G33" s="15">
        <v>2.100503589334358</v>
      </c>
      <c r="H33" s="15">
        <v>63.27703233596946</v>
      </c>
      <c r="I33" s="15">
        <v>46.11314017393175</v>
      </c>
      <c r="J33" s="15">
        <v>47.31710734399328</v>
      </c>
      <c r="K33" s="15">
        <v>201.9685577262412</v>
      </c>
      <c r="L33" s="15">
        <v>92.31045112169762</v>
      </c>
      <c r="M33" s="15">
        <v>146.0147992252525</v>
      </c>
      <c r="N33" s="15">
        <v>42.13692886583911</v>
      </c>
      <c r="O33" s="15">
        <v>29.90694219502239</v>
      </c>
      <c r="P33" s="15">
        <v>1.4089347079037802</v>
      </c>
      <c r="Q33" s="15">
        <v>107.70179065739823</v>
      </c>
      <c r="R33" s="15">
        <v>68.60028538834156</v>
      </c>
      <c r="S33" s="15">
        <v>1.124519921678834E-07</v>
      </c>
      <c r="T33" s="15">
        <v>0.020277192439152714</v>
      </c>
      <c r="U33" s="15">
        <v>26.083511733290315</v>
      </c>
      <c r="V33" s="15">
        <v>186.53871391150858</v>
      </c>
      <c r="W33" s="15">
        <v>65.221</v>
      </c>
      <c r="X33" s="15">
        <v>4.971473236560886</v>
      </c>
      <c r="Y33" s="15">
        <v>2.3339999999999996</v>
      </c>
      <c r="Z33" s="15" t="s">
        <v>5</v>
      </c>
      <c r="AA33" s="15" t="s">
        <v>5</v>
      </c>
      <c r="AB33" s="15">
        <v>11.447475101939672</v>
      </c>
      <c r="AC33" s="15">
        <v>478.1</v>
      </c>
      <c r="AD33" s="15">
        <v>3.03</v>
      </c>
      <c r="AE33" s="15">
        <v>4.8649138668196645</v>
      </c>
      <c r="AF33" s="15">
        <v>5.153677522965938</v>
      </c>
    </row>
    <row r="34" spans="1:32" ht="12.75">
      <c r="A34" s="64">
        <v>1884</v>
      </c>
      <c r="B34" s="15">
        <v>2.4085655877342416</v>
      </c>
      <c r="C34" s="15">
        <v>0.04451</v>
      </c>
      <c r="D34" s="15">
        <v>0.04075</v>
      </c>
      <c r="E34" s="15">
        <v>1.0922699386503067</v>
      </c>
      <c r="F34" s="15">
        <v>3.89684325436876</v>
      </c>
      <c r="G34" s="15">
        <v>2.0789599627770827</v>
      </c>
      <c r="H34" s="15">
        <v>57.822233436988334</v>
      </c>
      <c r="I34" s="15">
        <v>41.95315992138967</v>
      </c>
      <c r="J34" s="15">
        <v>53.17893825708529</v>
      </c>
      <c r="K34" s="15">
        <v>206.4097573970473</v>
      </c>
      <c r="L34" s="15">
        <v>98.21052199180896</v>
      </c>
      <c r="M34" s="15">
        <v>146.41310906261424</v>
      </c>
      <c r="N34" s="15">
        <v>39.86933933402293</v>
      </c>
      <c r="O34" s="15">
        <v>28.700391714864736</v>
      </c>
      <c r="P34" s="15">
        <v>1.3891566265060238</v>
      </c>
      <c r="Q34" s="15">
        <v>96.41272548448764</v>
      </c>
      <c r="R34" s="15">
        <v>61.40975412695573</v>
      </c>
      <c r="S34" s="15">
        <v>1.1265719653315327E-07</v>
      </c>
      <c r="T34" s="15">
        <v>0.001823154561513718</v>
      </c>
      <c r="U34" s="15">
        <v>26.036000782956453</v>
      </c>
      <c r="V34" s="15">
        <v>190.58093137070435</v>
      </c>
      <c r="W34" s="15">
        <v>69.271</v>
      </c>
      <c r="X34" s="15">
        <v>6.90509548751288</v>
      </c>
      <c r="Y34" s="15">
        <v>2.1345000000000005</v>
      </c>
      <c r="Z34" s="15" t="s">
        <v>5</v>
      </c>
      <c r="AA34" s="15" t="s">
        <v>5</v>
      </c>
      <c r="AB34" s="15">
        <v>13.732392658108237</v>
      </c>
      <c r="AC34" s="15">
        <v>486.1</v>
      </c>
      <c r="AD34" s="15">
        <v>5.902488348019206</v>
      </c>
      <c r="AE34" s="15">
        <v>12.116374845364762</v>
      </c>
      <c r="AF34" s="15">
        <v>5.21876219684605</v>
      </c>
    </row>
    <row r="35" spans="1:32" ht="12.75">
      <c r="A35" s="64">
        <v>1885</v>
      </c>
      <c r="B35" s="15">
        <v>2.4461770017035773</v>
      </c>
      <c r="C35" s="15">
        <v>0.0395</v>
      </c>
      <c r="D35" s="15">
        <v>0.03089</v>
      </c>
      <c r="E35" s="15">
        <v>1.2787309808999676</v>
      </c>
      <c r="F35" s="15">
        <v>3.559898160945897</v>
      </c>
      <c r="G35" s="15">
        <v>1.5942283652383846</v>
      </c>
      <c r="H35" s="15">
        <v>56.82295805600437</v>
      </c>
      <c r="I35" s="15">
        <v>41.27321462914663</v>
      </c>
      <c r="J35" s="15">
        <v>39.326037491553016</v>
      </c>
      <c r="K35" s="15">
        <v>198.57568427228307</v>
      </c>
      <c r="L35" s="15">
        <v>104.61445333456486</v>
      </c>
      <c r="M35" s="15">
        <v>129.17404302476297</v>
      </c>
      <c r="N35" s="15">
        <v>31.450633139496215</v>
      </c>
      <c r="O35" s="15">
        <v>23.202386068796788</v>
      </c>
      <c r="P35" s="15">
        <v>1.3554913294797686</v>
      </c>
      <c r="Q35" s="15">
        <v>84.0015377520841</v>
      </c>
      <c r="R35" s="15">
        <v>53.504490758034386</v>
      </c>
      <c r="S35" s="15">
        <v>1.3009956758109136E-07</v>
      </c>
      <c r="T35" s="15">
        <v>0.14395051292769523</v>
      </c>
      <c r="U35" s="15">
        <v>23.322796306716675</v>
      </c>
      <c r="V35" s="15">
        <v>163.38142767879594</v>
      </c>
      <c r="W35" s="15">
        <v>64.243</v>
      </c>
      <c r="X35" s="15">
        <v>-5.939987102570587</v>
      </c>
      <c r="Y35" s="15">
        <v>2</v>
      </c>
      <c r="Z35" s="15" t="s">
        <v>5</v>
      </c>
      <c r="AA35" s="15" t="s">
        <v>5</v>
      </c>
      <c r="AB35" s="15">
        <v>11.981512594199437</v>
      </c>
      <c r="AC35" s="15">
        <v>492.9</v>
      </c>
      <c r="AD35" s="15">
        <v>5.669777922546274</v>
      </c>
      <c r="AE35" s="15">
        <v>8.457890162153184</v>
      </c>
      <c r="AF35" s="15">
        <v>6.2770237217870894</v>
      </c>
    </row>
    <row r="36" spans="1:32" ht="12.75">
      <c r="A36" s="64">
        <v>1886</v>
      </c>
      <c r="B36" s="15">
        <v>2.4843066439522996</v>
      </c>
      <c r="C36" s="15">
        <v>0.039479999999999994</v>
      </c>
      <c r="D36" s="15">
        <v>0.03403</v>
      </c>
      <c r="E36" s="15">
        <v>1.1601528063473405</v>
      </c>
      <c r="F36" s="15">
        <v>3.8528938943570816</v>
      </c>
      <c r="G36" s="15">
        <v>1.745033751139313</v>
      </c>
      <c r="H36" s="15">
        <v>52.13911677633485</v>
      </c>
      <c r="I36" s="15">
        <v>38.09835196536611</v>
      </c>
      <c r="J36" s="15">
        <v>42.68529851288618</v>
      </c>
      <c r="K36" s="15">
        <v>189.30202927708945</v>
      </c>
      <c r="L36" s="15">
        <v>110.7241842671189</v>
      </c>
      <c r="M36" s="15">
        <v>130.2482179707702</v>
      </c>
      <c r="N36" s="15">
        <v>41.767858090600484</v>
      </c>
      <c r="O36" s="15">
        <v>23.712688665148605</v>
      </c>
      <c r="P36" s="15">
        <v>1.7614138438880704</v>
      </c>
      <c r="Q36" s="15">
        <v>81.75368596749162</v>
      </c>
      <c r="R36" s="15">
        <v>52.072729289701314</v>
      </c>
      <c r="S36" s="15">
        <v>1.3071518067690093E-07</v>
      </c>
      <c r="T36" s="15">
        <v>0.004720701134937499</v>
      </c>
      <c r="U36" s="15">
        <v>26.308016597989784</v>
      </c>
      <c r="V36" s="15">
        <v>164.31455147779113</v>
      </c>
      <c r="W36" s="15">
        <v>67.03</v>
      </c>
      <c r="X36" s="15">
        <v>7.592089899103005</v>
      </c>
      <c r="Y36" s="15">
        <v>1.9653999999999998</v>
      </c>
      <c r="Z36" s="15" t="s">
        <v>5</v>
      </c>
      <c r="AA36" s="15" t="s">
        <v>5</v>
      </c>
      <c r="AB36" s="15">
        <v>12.490755488604284</v>
      </c>
      <c r="AC36" s="15">
        <v>504.2</v>
      </c>
      <c r="AD36" s="15">
        <v>3.0222619622781393</v>
      </c>
      <c r="AE36" s="15">
        <v>7.708045839445677</v>
      </c>
      <c r="AF36" s="15">
        <v>5.17053352690362</v>
      </c>
    </row>
    <row r="37" spans="1:32" ht="12.75">
      <c r="A37" s="64">
        <v>1887</v>
      </c>
      <c r="B37" s="15">
        <v>2.5229545144804084</v>
      </c>
      <c r="C37" s="15">
        <v>0.045880000000000004</v>
      </c>
      <c r="D37" s="15">
        <v>0.037590000000000005</v>
      </c>
      <c r="E37" s="15">
        <v>1.2205373769619579</v>
      </c>
      <c r="F37" s="15">
        <v>4.658632161237841</v>
      </c>
      <c r="G37" s="15">
        <v>1.9281545768761545</v>
      </c>
      <c r="H37" s="15">
        <v>50.126364015521816</v>
      </c>
      <c r="I37" s="15">
        <v>36.56178268289562</v>
      </c>
      <c r="J37" s="15">
        <v>57.200602459423</v>
      </c>
      <c r="K37" s="15">
        <v>181.46198278356826</v>
      </c>
      <c r="L37" s="15">
        <v>116.13561192718234</v>
      </c>
      <c r="M37" s="15">
        <v>161.77507240538742</v>
      </c>
      <c r="N37" s="15">
        <v>45.984255640477194</v>
      </c>
      <c r="O37" s="15">
        <v>31.05430251045213</v>
      </c>
      <c r="P37" s="15">
        <v>1.4807692307692308</v>
      </c>
      <c r="Q37" s="15">
        <v>91.96347137645785</v>
      </c>
      <c r="R37" s="15">
        <v>58.57581701492566</v>
      </c>
      <c r="S37" s="15">
        <v>1.274319108325832E-07</v>
      </c>
      <c r="T37" s="15">
        <v>-0.025438573638684403</v>
      </c>
      <c r="U37" s="15">
        <v>25.398437545392802</v>
      </c>
      <c r="V37" s="15">
        <v>178.21177705195788</v>
      </c>
      <c r="W37" s="15">
        <v>79.598</v>
      </c>
      <c r="X37" s="15">
        <v>10.921689568208159</v>
      </c>
      <c r="Y37" s="15">
        <v>1.5166</v>
      </c>
      <c r="Z37" s="15">
        <v>52.85</v>
      </c>
      <c r="AA37" s="15" t="s">
        <v>5</v>
      </c>
      <c r="AB37" s="15">
        <v>13.072474899815814</v>
      </c>
      <c r="AC37" s="15">
        <v>521.2</v>
      </c>
      <c r="AD37" s="15">
        <v>4.424658397676648</v>
      </c>
      <c r="AE37" s="15">
        <v>4.715686216426704</v>
      </c>
      <c r="AF37" s="15">
        <v>2.183656263412126</v>
      </c>
    </row>
    <row r="38" spans="1:32" ht="12.75">
      <c r="A38" s="64">
        <v>1888</v>
      </c>
      <c r="B38" s="15">
        <v>2.562120613287904</v>
      </c>
      <c r="C38" s="15">
        <v>0.05632</v>
      </c>
      <c r="D38" s="15">
        <v>0.04678</v>
      </c>
      <c r="E38" s="15">
        <v>1.2039333048311245</v>
      </c>
      <c r="F38" s="15">
        <v>4.687931734578959</v>
      </c>
      <c r="G38" s="15">
        <v>2.4128861744148526</v>
      </c>
      <c r="H38" s="15">
        <v>61.487902401595115</v>
      </c>
      <c r="I38" s="15">
        <v>44.84961978834625</v>
      </c>
      <c r="J38" s="15">
        <v>68.39412074877033</v>
      </c>
      <c r="K38" s="15">
        <v>148.8533627392771</v>
      </c>
      <c r="L38" s="15">
        <v>120.70248151313183</v>
      </c>
      <c r="M38" s="15">
        <v>176.3665495243047</v>
      </c>
      <c r="N38" s="15">
        <v>36.2657677850476</v>
      </c>
      <c r="O38" s="15">
        <v>34.18317913996565</v>
      </c>
      <c r="P38" s="15">
        <v>1.0609243697478994</v>
      </c>
      <c r="Q38" s="15">
        <v>119.54961529726705</v>
      </c>
      <c r="R38" s="15">
        <v>76.14671657175101</v>
      </c>
      <c r="S38" s="15">
        <v>1.2722670646731334E-07</v>
      </c>
      <c r="T38" s="15">
        <v>-0.0016116038943412292</v>
      </c>
      <c r="U38" s="15">
        <v>28.619328113145233</v>
      </c>
      <c r="V38" s="15">
        <v>199.45858754968296</v>
      </c>
      <c r="W38" s="15">
        <v>89.998</v>
      </c>
      <c r="X38" s="15">
        <v>8.274495598764808</v>
      </c>
      <c r="Y38" s="15">
        <v>1.5602000000000005</v>
      </c>
      <c r="Z38" s="15" t="s">
        <v>5</v>
      </c>
      <c r="AA38" s="15" t="s">
        <v>5</v>
      </c>
      <c r="AB38" s="15">
        <v>13.59792964666426</v>
      </c>
      <c r="AC38" s="15">
        <v>540</v>
      </c>
      <c r="AD38" s="15">
        <v>2.5657611845532213</v>
      </c>
      <c r="AE38" s="15">
        <v>0.03431378357329651</v>
      </c>
      <c r="AF38" s="15">
        <v>3.118899999999991</v>
      </c>
    </row>
    <row r="39" spans="1:32" ht="12.75">
      <c r="A39" s="64">
        <v>1889</v>
      </c>
      <c r="B39" s="15">
        <v>2.6018049403747865</v>
      </c>
      <c r="C39" s="15">
        <v>0.05083</v>
      </c>
      <c r="D39" s="15">
        <v>0.05015</v>
      </c>
      <c r="E39" s="15">
        <v>1.0135593220338983</v>
      </c>
      <c r="F39" s="15">
        <v>4.819779814613993</v>
      </c>
      <c r="G39" s="15">
        <v>2.7791278258885357</v>
      </c>
      <c r="H39" s="15">
        <v>57.99121253192615</v>
      </c>
      <c r="I39" s="15">
        <v>42.18873151870222</v>
      </c>
      <c r="J39" s="15">
        <v>164.0870759296847</v>
      </c>
      <c r="K39" s="15">
        <v>131.81432836002438</v>
      </c>
      <c r="L39" s="15">
        <v>124.43916488408642</v>
      </c>
      <c r="M39" s="15">
        <v>185.51415848145203</v>
      </c>
      <c r="N39" s="15">
        <v>47.62811855706415</v>
      </c>
      <c r="O39" s="15">
        <v>37.63801009811339</v>
      </c>
      <c r="P39" s="15">
        <v>1.265426052889324</v>
      </c>
      <c r="Q39" s="15">
        <v>105.65366903183718</v>
      </c>
      <c r="R39" s="15">
        <v>67.29574135833133</v>
      </c>
      <c r="S39" s="15">
        <v>1.2476425408407502E-07</v>
      </c>
      <c r="T39" s="15">
        <v>-0.01954459607297032</v>
      </c>
      <c r="U39" s="15">
        <v>30.805526788454937</v>
      </c>
      <c r="V39" s="15">
        <v>213.46016849543594</v>
      </c>
      <c r="W39" s="15">
        <v>102.241</v>
      </c>
      <c r="X39" s="15">
        <v>10.254887236100462</v>
      </c>
      <c r="Y39" s="15">
        <v>1.4977</v>
      </c>
      <c r="Z39" s="15" t="s">
        <v>5</v>
      </c>
      <c r="AA39" s="15" t="s">
        <v>5</v>
      </c>
      <c r="AB39" s="15">
        <v>15.224836721298473</v>
      </c>
      <c r="AC39" s="15">
        <v>561</v>
      </c>
      <c r="AD39" s="15">
        <v>1.8694822671216103</v>
      </c>
      <c r="AE39" s="15">
        <v>0.41717489224440607</v>
      </c>
      <c r="AF39" s="15">
        <v>6.317286230050789</v>
      </c>
    </row>
    <row r="40" spans="1:32" ht="12.75">
      <c r="A40" s="64">
        <v>1890</v>
      </c>
      <c r="B40" s="15">
        <v>2.6419766013628614</v>
      </c>
      <c r="C40" s="15">
        <v>0.052700000000000004</v>
      </c>
      <c r="D40" s="15">
        <v>0.05231</v>
      </c>
      <c r="E40" s="15">
        <v>1.0074555534314662</v>
      </c>
      <c r="F40" s="15">
        <v>5.25927341473077</v>
      </c>
      <c r="G40" s="15">
        <v>2.9514768383467396</v>
      </c>
      <c r="H40" s="15">
        <v>56.10107956100374</v>
      </c>
      <c r="I40" s="15">
        <v>40.75388633507123</v>
      </c>
      <c r="J40" s="15">
        <v>201.09566849973052</v>
      </c>
      <c r="K40" s="15">
        <v>139.74696206927857</v>
      </c>
      <c r="L40" s="15">
        <v>127.43950182605879</v>
      </c>
      <c r="M40" s="15">
        <v>203.88687559487136</v>
      </c>
      <c r="N40" s="15">
        <v>56.14975969118435</v>
      </c>
      <c r="O40" s="15">
        <v>41.72705575924748</v>
      </c>
      <c r="P40" s="15">
        <v>1.3456439393939397</v>
      </c>
      <c r="Q40" s="15">
        <v>87.90270596317278</v>
      </c>
      <c r="R40" s="15">
        <v>55.989326441778196</v>
      </c>
      <c r="S40" s="15">
        <v>1.3379324615594886E-07</v>
      </c>
      <c r="T40" s="15">
        <v>0.06986967996048676</v>
      </c>
      <c r="U40" s="15">
        <v>29.482590055208416</v>
      </c>
      <c r="V40" s="15">
        <v>199.10528745284552</v>
      </c>
      <c r="W40" s="15">
        <v>105.047</v>
      </c>
      <c r="X40" s="15">
        <v>1.0403435341699074</v>
      </c>
      <c r="Y40" s="15">
        <v>1.6234000000000002</v>
      </c>
      <c r="Z40" s="15" t="s">
        <v>5</v>
      </c>
      <c r="AA40" s="15" t="s">
        <v>5</v>
      </c>
      <c r="AB40" s="15">
        <v>15.432729887928167</v>
      </c>
      <c r="AC40" s="15">
        <v>575.7</v>
      </c>
      <c r="AD40" s="15">
        <v>3.332252645252</v>
      </c>
      <c r="AE40" s="15">
        <v>3.74</v>
      </c>
      <c r="AF40" s="15">
        <v>4.327774388392758</v>
      </c>
    </row>
    <row r="41" spans="1:32" ht="12.75">
      <c r="A41" s="64">
        <v>1891</v>
      </c>
      <c r="B41" s="15">
        <v>2.675063483816013</v>
      </c>
      <c r="C41" s="15">
        <v>0.05062</v>
      </c>
      <c r="D41" s="15">
        <v>0.04907</v>
      </c>
      <c r="E41" s="15">
        <v>1.0315875280211941</v>
      </c>
      <c r="F41" s="15">
        <v>5.288572988071889</v>
      </c>
      <c r="G41" s="15">
        <v>2.789899639167173</v>
      </c>
      <c r="H41" s="15">
        <v>53.99926569183064</v>
      </c>
      <c r="I41" s="15">
        <v>39.335102851257005</v>
      </c>
      <c r="J41" s="15">
        <v>108.02441471857165</v>
      </c>
      <c r="K41" s="15">
        <v>182.70444348501772</v>
      </c>
      <c r="L41" s="15">
        <v>129.82438503634452</v>
      </c>
      <c r="M41" s="15">
        <v>180.6803712244194</v>
      </c>
      <c r="N41" s="15">
        <v>58.54508587180376</v>
      </c>
      <c r="O41" s="15">
        <v>29.86994177132845</v>
      </c>
      <c r="P41" s="15">
        <v>1.96</v>
      </c>
      <c r="Q41" s="15">
        <v>80.40276846820835</v>
      </c>
      <c r="R41" s="15">
        <v>51.21226703163419</v>
      </c>
      <c r="S41" s="15">
        <v>1.7462891484465104E-07</v>
      </c>
      <c r="T41" s="15">
        <v>0.26636756664671957</v>
      </c>
      <c r="U41" s="15">
        <v>35.90961524576652</v>
      </c>
      <c r="V41" s="15">
        <v>179.1083155784028</v>
      </c>
      <c r="W41" s="15">
        <v>82.322</v>
      </c>
      <c r="X41" s="15">
        <v>-15.427398157712101</v>
      </c>
      <c r="Y41" s="15">
        <v>1.9516</v>
      </c>
      <c r="Z41" s="15" t="s">
        <v>5</v>
      </c>
      <c r="AA41" s="15" t="s">
        <v>5</v>
      </c>
      <c r="AB41" s="15">
        <v>11.271052001818143</v>
      </c>
      <c r="AC41" s="15">
        <v>581.8</v>
      </c>
      <c r="AD41" s="15">
        <v>1.6994582757083752</v>
      </c>
      <c r="AE41" s="15">
        <v>-0.805220731690083</v>
      </c>
      <c r="AF41" s="15">
        <v>3.4024000000000054</v>
      </c>
    </row>
    <row r="42" spans="1:32" ht="12.75">
      <c r="A42" s="64">
        <v>1892</v>
      </c>
      <c r="B42" s="15">
        <v>2.7079749659284493</v>
      </c>
      <c r="C42" s="15">
        <v>0.04947</v>
      </c>
      <c r="D42" s="15">
        <v>0.0601</v>
      </c>
      <c r="E42" s="15">
        <v>0.8231281198003327</v>
      </c>
      <c r="F42" s="15">
        <v>5.0688261880134995</v>
      </c>
      <c r="G42" s="15">
        <v>3.403892996049524</v>
      </c>
      <c r="H42" s="15">
        <v>54.84886326181787</v>
      </c>
      <c r="I42" s="15">
        <v>39.97221694398868</v>
      </c>
      <c r="J42" s="15">
        <v>137.46496560828393</v>
      </c>
      <c r="K42" s="15">
        <v>227.29265457140923</v>
      </c>
      <c r="L42" s="15">
        <v>131.70625317746328</v>
      </c>
      <c r="M42" s="15">
        <v>169.94943560608522</v>
      </c>
      <c r="N42" s="15">
        <v>44.39000438583211</v>
      </c>
      <c r="O42" s="15">
        <v>38.82031515628901</v>
      </c>
      <c r="P42" s="15">
        <v>1.143473570658037</v>
      </c>
      <c r="Q42" s="15">
        <v>80.40099223217238</v>
      </c>
      <c r="R42" s="15">
        <v>51.21113566419601</v>
      </c>
      <c r="S42" s="15">
        <v>1.6621553586858678E-07</v>
      </c>
      <c r="T42" s="15">
        <v>-0.04937788090688855</v>
      </c>
      <c r="U42" s="15">
        <v>27.382690478626618</v>
      </c>
      <c r="V42" s="15">
        <v>195.5019640334238</v>
      </c>
      <c r="W42" s="15">
        <v>88.889</v>
      </c>
      <c r="X42" s="15">
        <v>13.609811754676437</v>
      </c>
      <c r="Y42" s="15">
        <v>2.0672</v>
      </c>
      <c r="Z42" s="15" t="s">
        <v>5</v>
      </c>
      <c r="AA42" s="15" t="s">
        <v>5</v>
      </c>
      <c r="AB42" s="15">
        <v>12.866489009944189</v>
      </c>
      <c r="AC42" s="15">
        <v>612.2</v>
      </c>
      <c r="AD42" s="15">
        <v>1.1271801187439</v>
      </c>
      <c r="AE42" s="15">
        <v>7.118045839445677</v>
      </c>
      <c r="AF42" s="15">
        <v>3.5280999999999896</v>
      </c>
    </row>
    <row r="43" spans="1:32" ht="12.75">
      <c r="A43" s="64">
        <v>1893</v>
      </c>
      <c r="B43" s="15">
        <v>2.7406811499148205</v>
      </c>
      <c r="C43" s="15">
        <v>0.055670000000000004</v>
      </c>
      <c r="D43" s="15">
        <v>0.05258</v>
      </c>
      <c r="E43" s="15">
        <v>1.0587675922403956</v>
      </c>
      <c r="F43" s="15">
        <v>5.815965308212021</v>
      </c>
      <c r="G43" s="15">
        <v>3.134597664083581</v>
      </c>
      <c r="H43" s="15">
        <v>56.622928999186044</v>
      </c>
      <c r="I43" s="15">
        <v>41.18219833018496</v>
      </c>
      <c r="J43" s="15">
        <v>155.0728501636306</v>
      </c>
      <c r="K43" s="15">
        <v>248.81768888714532</v>
      </c>
      <c r="L43" s="15">
        <v>133.17302821108458</v>
      </c>
      <c r="M43" s="15">
        <v>194.56714632338898</v>
      </c>
      <c r="N43" s="15">
        <v>34.301324409072826</v>
      </c>
      <c r="O43" s="15">
        <v>31.71005918482788</v>
      </c>
      <c r="P43" s="15">
        <v>1.081717451523546</v>
      </c>
      <c r="Q43" s="15">
        <v>75.00221870011754</v>
      </c>
      <c r="R43" s="15">
        <v>47.77240541852997</v>
      </c>
      <c r="S43" s="15">
        <v>2.027419128866219E-07</v>
      </c>
      <c r="T43" s="15">
        <v>0.19864845008138232</v>
      </c>
      <c r="U43" s="15">
        <v>27.936995953902457</v>
      </c>
      <c r="V43" s="15">
        <v>155.0042570707338</v>
      </c>
      <c r="W43" s="15">
        <v>87.922</v>
      </c>
      <c r="X43" s="15">
        <v>-8.229973523486766</v>
      </c>
      <c r="Y43" s="15">
        <v>2.5528</v>
      </c>
      <c r="Z43" s="15" t="s">
        <v>5</v>
      </c>
      <c r="AA43" s="15" t="s">
        <v>5</v>
      </c>
      <c r="AB43" s="15">
        <v>10.650233417066165</v>
      </c>
      <c r="AC43" s="15">
        <v>608</v>
      </c>
      <c r="AD43" s="15">
        <v>4.118014264660493</v>
      </c>
      <c r="AE43" s="15">
        <v>4.515686216426703</v>
      </c>
      <c r="AF43" s="15">
        <v>4.645920263860637</v>
      </c>
    </row>
    <row r="44" spans="1:32" ht="12.75">
      <c r="A44" s="64">
        <v>1894</v>
      </c>
      <c r="B44" s="15">
        <v>2.773182035775127</v>
      </c>
      <c r="C44" s="15">
        <v>0.05551</v>
      </c>
      <c r="D44" s="15">
        <v>0.041979999999999996</v>
      </c>
      <c r="E44" s="15">
        <v>1.3222963315864698</v>
      </c>
      <c r="F44" s="15">
        <v>6.050361894940968</v>
      </c>
      <c r="G44" s="15">
        <v>2.6929533196594333</v>
      </c>
      <c r="H44" s="15">
        <v>58.39934272146191</v>
      </c>
      <c r="I44" s="15">
        <v>42.445718715770454</v>
      </c>
      <c r="J44" s="15">
        <v>134.75239265810268</v>
      </c>
      <c r="K44" s="15">
        <v>196.80906046240963</v>
      </c>
      <c r="L44" s="15">
        <v>134.27712515281914</v>
      </c>
      <c r="M44" s="15">
        <v>212.86326539116183</v>
      </c>
      <c r="N44" s="15">
        <v>36.14745928550417</v>
      </c>
      <c r="O44" s="15">
        <v>39.69302347379526</v>
      </c>
      <c r="P44" s="15">
        <v>0.9106753812636164</v>
      </c>
      <c r="Q44" s="15">
        <v>66.77659744682356</v>
      </c>
      <c r="R44" s="15">
        <v>42.53312423269192</v>
      </c>
      <c r="S44" s="15">
        <v>2.2572480179684626E-07</v>
      </c>
      <c r="T44" s="15">
        <v>0.10738276103859512</v>
      </c>
      <c r="U44" s="15">
        <v>26.88482337901522</v>
      </c>
      <c r="V44" s="15">
        <v>138.17630172257114</v>
      </c>
      <c r="W44" s="15">
        <v>91.68</v>
      </c>
      <c r="X44" s="15">
        <v>-1.5697156981468674</v>
      </c>
      <c r="Y44" s="15">
        <v>2.0208</v>
      </c>
      <c r="Z44" s="15">
        <v>58.998</v>
      </c>
      <c r="AA44" s="15" t="s">
        <v>5</v>
      </c>
      <c r="AB44" s="15">
        <v>9.521125576288377</v>
      </c>
      <c r="AC44" s="15">
        <v>618</v>
      </c>
      <c r="AD44" s="15">
        <v>3.690060910280211</v>
      </c>
      <c r="AE44" s="15">
        <v>7.052462181643547</v>
      </c>
      <c r="AF44" s="15">
        <v>8.396774662983741</v>
      </c>
    </row>
    <row r="45" spans="1:32" ht="12.75">
      <c r="A45" s="64">
        <v>1895</v>
      </c>
      <c r="B45" s="15">
        <v>2.8054756303236794</v>
      </c>
      <c r="C45" s="15">
        <v>0.05619</v>
      </c>
      <c r="D45" s="15">
        <v>0.05332</v>
      </c>
      <c r="E45" s="15">
        <v>1.0538259564891221</v>
      </c>
      <c r="F45" s="15">
        <v>6.636353361763339</v>
      </c>
      <c r="G45" s="15">
        <v>3.4146648093281615</v>
      </c>
      <c r="H45" s="15">
        <v>53.80456947273176</v>
      </c>
      <c r="I45" s="15">
        <v>39.21731705260073</v>
      </c>
      <c r="J45" s="15">
        <v>150.01664037175703</v>
      </c>
      <c r="K45" s="15">
        <v>225.71269853519107</v>
      </c>
      <c r="L45" s="15">
        <v>135.04728772090505</v>
      </c>
      <c r="M45" s="15">
        <v>229.16963757908232</v>
      </c>
      <c r="N45" s="15">
        <v>54.86208439046693</v>
      </c>
      <c r="O45" s="15">
        <v>44.185469820797294</v>
      </c>
      <c r="P45" s="15">
        <v>1.24163179916318</v>
      </c>
      <c r="Q45" s="15">
        <v>84.43269205641862</v>
      </c>
      <c r="R45" s="15">
        <v>53.779113010303575</v>
      </c>
      <c r="S45" s="15">
        <v>1.6929360134763467E-07</v>
      </c>
      <c r="T45" s="15">
        <v>-0.2876820724517817</v>
      </c>
      <c r="U45" s="15">
        <v>25.68994233994788</v>
      </c>
      <c r="V45" s="15">
        <v>192.4174515886419</v>
      </c>
      <c r="W45" s="15">
        <v>140.674</v>
      </c>
      <c r="X45" s="15">
        <v>53.72349307127007</v>
      </c>
      <c r="Y45" s="15">
        <v>2.2078</v>
      </c>
      <c r="Z45" s="15" t="s">
        <v>5</v>
      </c>
      <c r="AA45" s="15" t="s">
        <v>5</v>
      </c>
      <c r="AB45" s="15">
        <v>13.967941337729954</v>
      </c>
      <c r="AC45" s="15">
        <v>654.4</v>
      </c>
      <c r="AD45" s="15">
        <v>2.1878700280109746</v>
      </c>
      <c r="AE45" s="15">
        <v>3.341780798428951</v>
      </c>
      <c r="AF45" s="15">
        <v>5.818051354341791</v>
      </c>
    </row>
    <row r="46" spans="1:32" ht="12.75">
      <c r="A46" s="64">
        <v>1896</v>
      </c>
      <c r="B46" s="15">
        <v>2.8375639267461663</v>
      </c>
      <c r="C46" s="15">
        <v>0.05729</v>
      </c>
      <c r="D46" s="15">
        <v>0.05708</v>
      </c>
      <c r="E46" s="15">
        <v>1.0036790469516468</v>
      </c>
      <c r="F46" s="15">
        <v>7.442091628644097</v>
      </c>
      <c r="G46" s="15">
        <v>3.608557448343641</v>
      </c>
      <c r="H46" s="15">
        <v>48.29088467914327</v>
      </c>
      <c r="I46" s="15">
        <v>35.089460199692176</v>
      </c>
      <c r="J46" s="15">
        <v>114.1300902520029</v>
      </c>
      <c r="K46" s="15">
        <v>219.88866399714675</v>
      </c>
      <c r="L46" s="15">
        <v>135.5012693883717</v>
      </c>
      <c r="M46" s="15">
        <v>215.63791695052117</v>
      </c>
      <c r="N46" s="15">
        <v>72.29790082231335</v>
      </c>
      <c r="O46" s="15">
        <v>47.361173125556626</v>
      </c>
      <c r="P46" s="15">
        <v>1.5265225933202358</v>
      </c>
      <c r="Q46" s="15">
        <v>85.33020094455752</v>
      </c>
      <c r="R46" s="15">
        <v>54.35077821186698</v>
      </c>
      <c r="S46" s="15">
        <v>1.5964899617995124E-07</v>
      </c>
      <c r="T46" s="15">
        <v>-0.058656862156288625</v>
      </c>
      <c r="U46" s="15">
        <v>20.27304590705518</v>
      </c>
      <c r="V46" s="15">
        <v>195.29736238609252</v>
      </c>
      <c r="W46" s="15">
        <v>165.003</v>
      </c>
      <c r="X46" s="15">
        <v>16.854306976701004</v>
      </c>
      <c r="Y46" s="15">
        <v>2.5281</v>
      </c>
      <c r="Z46" s="15" t="s">
        <v>5</v>
      </c>
      <c r="AA46" s="15" t="s">
        <v>5</v>
      </c>
      <c r="AB46" s="15">
        <v>15.234373105088823</v>
      </c>
      <c r="AC46" s="15">
        <v>665.5</v>
      </c>
      <c r="AD46" s="15">
        <v>1.7136750815263433</v>
      </c>
      <c r="AE46" s="15">
        <v>4.097548640326064</v>
      </c>
      <c r="AF46" s="15">
        <v>3.3420000000000005</v>
      </c>
    </row>
    <row r="47" spans="1:32" ht="12.75">
      <c r="A47" s="64">
        <v>1897</v>
      </c>
      <c r="B47" s="15">
        <v>2.869446925042589</v>
      </c>
      <c r="C47" s="15">
        <v>0.049890000000000004</v>
      </c>
      <c r="D47" s="15">
        <v>0.05047</v>
      </c>
      <c r="E47" s="15">
        <v>0.988508024569051</v>
      </c>
      <c r="F47" s="15">
        <v>5.874564454894258</v>
      </c>
      <c r="G47" s="15">
        <v>3.317718489820422</v>
      </c>
      <c r="H47" s="15">
        <v>55.395661420564736</v>
      </c>
      <c r="I47" s="15">
        <v>40.368405539468874</v>
      </c>
      <c r="J47" s="15">
        <v>83.48450836384137</v>
      </c>
      <c r="K47" s="15">
        <v>245.53382941300185</v>
      </c>
      <c r="L47" s="15">
        <v>135.65851443520373</v>
      </c>
      <c r="M47" s="15">
        <v>206.133451216009</v>
      </c>
      <c r="N47" s="15">
        <v>51.01336209185954</v>
      </c>
      <c r="O47" s="15">
        <v>42.92033316819553</v>
      </c>
      <c r="P47" s="15">
        <v>1.1885593220338988</v>
      </c>
      <c r="Q47" s="15">
        <v>99.95786356888019</v>
      </c>
      <c r="R47" s="15">
        <v>63.667817645175454</v>
      </c>
      <c r="S47" s="15">
        <v>1.6580512713804705E-07</v>
      </c>
      <c r="T47" s="15">
        <v>0.037835534342702815</v>
      </c>
      <c r="U47" s="15">
        <v>17.080292080727492</v>
      </c>
      <c r="V47" s="15">
        <v>183.27103958568753</v>
      </c>
      <c r="W47" s="15">
        <v>175.58</v>
      </c>
      <c r="X47" s="15">
        <v>4.4481484907466395</v>
      </c>
      <c r="Y47" s="15">
        <v>2.6171999999999995</v>
      </c>
      <c r="Z47" s="15">
        <v>67.726</v>
      </c>
      <c r="AA47" s="15" t="s">
        <v>5</v>
      </c>
      <c r="AB47" s="15">
        <v>14.748971170159859</v>
      </c>
      <c r="AC47" s="15">
        <v>694.3</v>
      </c>
      <c r="AD47" s="15">
        <v>-0.21171453042530142</v>
      </c>
      <c r="AE47" s="15">
        <v>0.4927918432646934</v>
      </c>
      <c r="AF47" s="15">
        <v>4.349003587683353</v>
      </c>
    </row>
    <row r="48" spans="1:32" ht="12.75">
      <c r="A48" s="64">
        <v>1898</v>
      </c>
      <c r="B48" s="15">
        <v>2.901123628620102</v>
      </c>
      <c r="C48" s="15">
        <v>0.061340000000000006</v>
      </c>
      <c r="D48" s="15">
        <v>0.03732</v>
      </c>
      <c r="E48" s="15">
        <v>1.6436227224008577</v>
      </c>
      <c r="F48" s="15">
        <v>7.442091628644097</v>
      </c>
      <c r="G48" s="15">
        <v>2.9837922781826522</v>
      </c>
      <c r="H48" s="15">
        <v>65.38940753875967</v>
      </c>
      <c r="I48" s="15">
        <v>47.63364775658549</v>
      </c>
      <c r="J48" s="15">
        <v>74.0486165129597</v>
      </c>
      <c r="K48" s="15">
        <v>268.81652748547594</v>
      </c>
      <c r="L48" s="15">
        <v>135.56552005266866</v>
      </c>
      <c r="M48" s="15">
        <v>254.7479779041409</v>
      </c>
      <c r="N48" s="15">
        <v>61.35180835052931</v>
      </c>
      <c r="O48" s="15">
        <v>41.78445419222096</v>
      </c>
      <c r="P48" s="15">
        <v>1.4682926829268292</v>
      </c>
      <c r="Q48" s="15">
        <v>83.77958438880457</v>
      </c>
      <c r="R48" s="15">
        <v>53.36311832614685</v>
      </c>
      <c r="S48" s="15">
        <v>1.8591515493449337E-07</v>
      </c>
      <c r="T48" s="15">
        <v>0.1144772475218847</v>
      </c>
      <c r="U48" s="15">
        <v>25.56926726812154</v>
      </c>
      <c r="V48" s="15">
        <v>180.02460608944028</v>
      </c>
      <c r="W48" s="15">
        <v>166.108</v>
      </c>
      <c r="X48" s="15">
        <v>-3.0935802052977857</v>
      </c>
      <c r="Y48" s="15">
        <v>2.8642</v>
      </c>
      <c r="Z48" s="15" t="s">
        <v>5</v>
      </c>
      <c r="AA48" s="15" t="s">
        <v>5</v>
      </c>
      <c r="AB48" s="15">
        <v>13.222196125324354</v>
      </c>
      <c r="AC48" s="15">
        <v>719.6</v>
      </c>
      <c r="AD48" s="15">
        <v>0.853720939121394</v>
      </c>
      <c r="AE48" s="15">
        <v>-1.202121282019708</v>
      </c>
      <c r="AF48" s="15">
        <v>3.1158999999999937</v>
      </c>
    </row>
    <row r="49" spans="1:32" ht="12.75">
      <c r="A49" s="64">
        <v>1899</v>
      </c>
      <c r="B49" s="15">
        <v>2.932594037478705</v>
      </c>
      <c r="C49" s="15">
        <v>0.05953</v>
      </c>
      <c r="D49" s="15">
        <v>0.03878</v>
      </c>
      <c r="E49" s="15">
        <v>1.535069623517277</v>
      </c>
      <c r="F49" s="15">
        <v>7.017247815197879</v>
      </c>
      <c r="G49" s="15">
        <v>3.113054037526305</v>
      </c>
      <c r="H49" s="15">
        <v>67.57399825402544</v>
      </c>
      <c r="I49" s="15">
        <v>49.23981773826197</v>
      </c>
      <c r="J49" s="15">
        <v>78.47997877064739</v>
      </c>
      <c r="K49" s="15">
        <v>259.73551363269456</v>
      </c>
      <c r="L49" s="15">
        <v>135.3127444128688</v>
      </c>
      <c r="M49" s="15">
        <v>266.48550195761777</v>
      </c>
      <c r="N49" s="15">
        <v>57.981076815432196</v>
      </c>
      <c r="O49" s="15">
        <v>53.978843194543956</v>
      </c>
      <c r="P49" s="15">
        <v>1.0741444866920151</v>
      </c>
      <c r="Q49" s="15">
        <v>86.3146885468019</v>
      </c>
      <c r="R49" s="15">
        <v>54.97784420643418</v>
      </c>
      <c r="S49" s="15">
        <v>2.0027946050338357E-07</v>
      </c>
      <c r="T49" s="15">
        <v>0.07442328037011237</v>
      </c>
      <c r="U49" s="15">
        <v>25.755440429691834</v>
      </c>
      <c r="V49" s="15">
        <v>169.87420183146372</v>
      </c>
      <c r="W49" s="15">
        <v>151.159</v>
      </c>
      <c r="X49" s="15">
        <v>-0.41168880560634724</v>
      </c>
      <c r="Y49" s="15">
        <v>2.379</v>
      </c>
      <c r="Z49" s="15" t="s">
        <v>5</v>
      </c>
      <c r="AA49" s="15" t="s">
        <v>5</v>
      </c>
      <c r="AB49" s="15">
        <v>12.29907417441819</v>
      </c>
      <c r="AC49" s="15">
        <v>764.2</v>
      </c>
      <c r="AD49" s="15">
        <v>4.295206039376479</v>
      </c>
      <c r="AE49" s="15">
        <v>4.5178782206859704</v>
      </c>
      <c r="AF49" s="15">
        <v>2.985100000000007</v>
      </c>
    </row>
    <row r="50" spans="1:32" ht="12.75">
      <c r="A50" s="64">
        <v>1900</v>
      </c>
      <c r="B50" s="15">
        <v>2.963859148211243</v>
      </c>
      <c r="C50" s="15">
        <v>0.061200000000000004</v>
      </c>
      <c r="D50" s="15">
        <v>0.04690999999999999</v>
      </c>
      <c r="E50" s="15">
        <v>1.3046258793434238</v>
      </c>
      <c r="F50" s="15">
        <v>6.782851228468931</v>
      </c>
      <c r="G50" s="15">
        <v>3.8886245935882218</v>
      </c>
      <c r="H50" s="15">
        <v>74.21666058947378</v>
      </c>
      <c r="I50" s="15">
        <v>54.052973783352485</v>
      </c>
      <c r="J50" s="15">
        <v>80.31688086196132</v>
      </c>
      <c r="K50" s="15">
        <v>228.04977906135503</v>
      </c>
      <c r="L50" s="15">
        <v>135.04728772090505</v>
      </c>
      <c r="M50" s="15">
        <v>273.14322385451504</v>
      </c>
      <c r="N50" s="15">
        <v>58.154986666460566</v>
      </c>
      <c r="O50" s="15">
        <v>48.704176279563704</v>
      </c>
      <c r="P50" s="15">
        <v>1.1940451745379876</v>
      </c>
      <c r="Q50" s="15">
        <v>123.80961221483476</v>
      </c>
      <c r="R50" s="15">
        <v>78.86010696679294</v>
      </c>
      <c r="S50" s="15">
        <v>1.9761180375487538E-07</v>
      </c>
      <c r="T50" s="15">
        <v>-0.013409174614967156</v>
      </c>
      <c r="U50" s="15">
        <v>26.103125502989858</v>
      </c>
      <c r="V50" s="15">
        <v>180.67203791882892</v>
      </c>
      <c r="W50" s="15">
        <v>156.943</v>
      </c>
      <c r="X50" s="15">
        <v>8.4542824105845</v>
      </c>
      <c r="Y50" s="15">
        <v>2.47</v>
      </c>
      <c r="Z50" s="15" t="s">
        <v>5</v>
      </c>
      <c r="AA50" s="15" t="s">
        <v>5</v>
      </c>
      <c r="AB50" s="15">
        <v>12.665271311967743</v>
      </c>
      <c r="AC50" s="15">
        <v>776.43</v>
      </c>
      <c r="AD50" s="15">
        <v>-0.2780875174175277</v>
      </c>
      <c r="AE50" s="15">
        <v>-4.789944378648584</v>
      </c>
      <c r="AF50" s="15">
        <v>1.6794672886608408</v>
      </c>
    </row>
    <row r="51" spans="1:32" ht="12.75">
      <c r="A51" s="64">
        <v>1901</v>
      </c>
      <c r="B51" s="15">
        <v>3.0007410562180574</v>
      </c>
      <c r="C51" s="15">
        <v>0.06272</v>
      </c>
      <c r="D51" s="15">
        <v>0.05084</v>
      </c>
      <c r="E51" s="15">
        <v>1.2336742722265932</v>
      </c>
      <c r="F51" s="15">
        <v>6.00641253492929</v>
      </c>
      <c r="G51" s="15">
        <v>4.631879709814226</v>
      </c>
      <c r="H51" s="15">
        <v>94.4005046023188</v>
      </c>
      <c r="I51" s="15">
        <v>68.77084471544796</v>
      </c>
      <c r="J51" s="15">
        <v>94.94716291042482</v>
      </c>
      <c r="K51" s="15">
        <v>262.0905142651294</v>
      </c>
      <c r="L51" s="15">
        <v>134.98134624965292</v>
      </c>
      <c r="M51" s="15">
        <v>246.36725055693663</v>
      </c>
      <c r="N51" s="15">
        <v>68.52001730725082</v>
      </c>
      <c r="O51" s="15">
        <v>48.3941826273184</v>
      </c>
      <c r="P51" s="15">
        <v>1.4158730158730162</v>
      </c>
      <c r="Q51" s="15">
        <v>108.9981459865697</v>
      </c>
      <c r="R51" s="15">
        <v>69.42599445968607</v>
      </c>
      <c r="S51" s="15">
        <v>1.9884302994649455E-07</v>
      </c>
      <c r="T51" s="15">
        <v>0.006211200092641533</v>
      </c>
      <c r="U51" s="15">
        <v>25.941496242909423</v>
      </c>
      <c r="V51" s="15">
        <v>174.89321474105674</v>
      </c>
      <c r="W51" s="15">
        <v>157.315</v>
      </c>
      <c r="X51" s="15">
        <v>6.737034918823914</v>
      </c>
      <c r="Y51" s="15">
        <v>2.2173999999999996</v>
      </c>
      <c r="Z51" s="15" t="s">
        <v>5</v>
      </c>
      <c r="AA51" s="15" t="s">
        <v>5</v>
      </c>
      <c r="AB51" s="15">
        <v>11.304429345084378</v>
      </c>
      <c r="AC51" s="15">
        <v>806</v>
      </c>
      <c r="AD51" s="15">
        <v>3.470450600826263</v>
      </c>
      <c r="AE51" s="15">
        <v>6.720668845690907</v>
      </c>
      <c r="AF51" s="15">
        <v>1.6616890605856138</v>
      </c>
    </row>
    <row r="52" spans="1:32" ht="12.75">
      <c r="A52" s="64">
        <v>1902</v>
      </c>
      <c r="B52" s="15">
        <v>3.037614991482112</v>
      </c>
      <c r="C52" s="15">
        <v>0.06784</v>
      </c>
      <c r="D52" s="15">
        <v>0.04833</v>
      </c>
      <c r="E52" s="15">
        <v>1.40368301262156</v>
      </c>
      <c r="F52" s="15">
        <v>6.79750101513949</v>
      </c>
      <c r="G52" s="15">
        <v>4.513389763749211</v>
      </c>
      <c r="H52" s="15">
        <v>92.48137871959872</v>
      </c>
      <c r="I52" s="15">
        <v>67.36276903151159</v>
      </c>
      <c r="J52" s="15">
        <v>120.80272530297795</v>
      </c>
      <c r="K52" s="15">
        <v>295.4413253774739</v>
      </c>
      <c r="L52" s="15">
        <v>135.38883072585202</v>
      </c>
      <c r="M52" s="15">
        <v>250.0854098079651</v>
      </c>
      <c r="N52" s="15">
        <v>67.99678269913348</v>
      </c>
      <c r="O52" s="15">
        <v>48.46977586578673</v>
      </c>
      <c r="P52" s="15">
        <v>1.4028697571743929</v>
      </c>
      <c r="Q52" s="15">
        <v>116.1257806882676</v>
      </c>
      <c r="R52" s="15">
        <v>73.96591688526307</v>
      </c>
      <c r="S52" s="15">
        <v>2.0971886130579713E-07</v>
      </c>
      <c r="T52" s="15">
        <v>0.05325215887288337</v>
      </c>
      <c r="U52" s="15">
        <v>24.113915294289583</v>
      </c>
      <c r="V52" s="15">
        <v>169.45720856115028</v>
      </c>
      <c r="W52" s="15">
        <v>149.465</v>
      </c>
      <c r="X52" s="15">
        <v>2.3496596630383504</v>
      </c>
      <c r="Y52" s="15">
        <v>1.9757000000000002</v>
      </c>
      <c r="Z52" s="15">
        <v>141.64</v>
      </c>
      <c r="AA52" s="15" t="s">
        <v>5</v>
      </c>
      <c r="AB52" s="15">
        <v>11.6401100545048</v>
      </c>
      <c r="AC52" s="15">
        <v>816.1</v>
      </c>
      <c r="AD52" s="15">
        <v>2.97</v>
      </c>
      <c r="AE52" s="15">
        <v>2.97</v>
      </c>
      <c r="AF52" s="15">
        <v>1.7617900707408651</v>
      </c>
    </row>
    <row r="53" spans="1:32" ht="12.75">
      <c r="A53" s="64">
        <v>1903</v>
      </c>
      <c r="B53" s="15">
        <v>3.075485519591141</v>
      </c>
      <c r="C53" s="15">
        <v>0.07156</v>
      </c>
      <c r="D53" s="15">
        <v>0.052</v>
      </c>
      <c r="E53" s="15">
        <v>1.3761538461538463</v>
      </c>
      <c r="F53" s="15">
        <v>6.885399735162846</v>
      </c>
      <c r="G53" s="15">
        <v>4.739597842600603</v>
      </c>
      <c r="H53" s="15">
        <v>93.99635567070419</v>
      </c>
      <c r="I53" s="15">
        <v>68.41748731947915</v>
      </c>
      <c r="J53" s="15">
        <v>124.02063900161698</v>
      </c>
      <c r="K53" s="15">
        <v>235.3820892105339</v>
      </c>
      <c r="L53" s="15">
        <v>136.5884582605544</v>
      </c>
      <c r="M53" s="15">
        <v>276.32699909297446</v>
      </c>
      <c r="N53" s="15">
        <v>59.24860615847317</v>
      </c>
      <c r="O53" s="15">
        <v>52.43552112321434</v>
      </c>
      <c r="P53" s="15">
        <v>1.1299326275264676</v>
      </c>
      <c r="Q53" s="15">
        <v>122.37877943202386</v>
      </c>
      <c r="R53" s="15">
        <v>77.9487429435516</v>
      </c>
      <c r="S53" s="15">
        <v>1.9453373827582748E-07</v>
      </c>
      <c r="T53" s="15">
        <v>-0.0751622685086275</v>
      </c>
      <c r="U53" s="15">
        <v>25.99622513793666</v>
      </c>
      <c r="V53" s="15">
        <v>186.83807071551948</v>
      </c>
      <c r="W53" s="15">
        <v>168.34</v>
      </c>
      <c r="X53" s="15">
        <v>16.885369529290696</v>
      </c>
      <c r="Y53" s="15">
        <v>2.0158</v>
      </c>
      <c r="Z53" s="15" t="s">
        <v>5</v>
      </c>
      <c r="AA53" s="15" t="s">
        <v>5</v>
      </c>
      <c r="AB53" s="15">
        <v>13.389082841655531</v>
      </c>
      <c r="AC53" s="15">
        <v>842.8</v>
      </c>
      <c r="AD53" s="15">
        <v>2.3027321374305934</v>
      </c>
      <c r="AE53" s="15">
        <v>3.4</v>
      </c>
      <c r="AF53" s="15">
        <v>0.6625172514400424</v>
      </c>
    </row>
    <row r="54" spans="1:32" ht="12.75">
      <c r="A54" s="64">
        <v>1904</v>
      </c>
      <c r="B54" s="15">
        <v>3.11335604770017</v>
      </c>
      <c r="C54" s="15">
        <v>0.07940000000000001</v>
      </c>
      <c r="D54" s="15">
        <v>0.05736</v>
      </c>
      <c r="E54" s="15">
        <v>1.384239888423989</v>
      </c>
      <c r="F54" s="15">
        <v>7.398142268632419</v>
      </c>
      <c r="G54" s="15">
        <v>5.27818850653249</v>
      </c>
      <c r="H54" s="15">
        <v>97.99530541372887</v>
      </c>
      <c r="I54" s="15">
        <v>71.36213228588602</v>
      </c>
      <c r="J54" s="15">
        <v>160.65247052449615</v>
      </c>
      <c r="K54" s="15">
        <v>274.32546682159017</v>
      </c>
      <c r="L54" s="15">
        <v>138.91331782393112</v>
      </c>
      <c r="M54" s="15">
        <v>285.9368997844353</v>
      </c>
      <c r="N54" s="15">
        <v>68.87810611920636</v>
      </c>
      <c r="O54" s="15">
        <v>60.138616048569546</v>
      </c>
      <c r="P54" s="15">
        <v>1.1453224341507722</v>
      </c>
      <c r="Q54" s="15">
        <v>133.47410164990688</v>
      </c>
      <c r="R54" s="15">
        <v>85.01587029562685</v>
      </c>
      <c r="S54" s="15">
        <v>2.0315232161716162E-07</v>
      </c>
      <c r="T54" s="15">
        <v>0.043350440873613394</v>
      </c>
      <c r="U54" s="15">
        <v>27.382690478626618</v>
      </c>
      <c r="V54" s="15">
        <v>199.48043328022118</v>
      </c>
      <c r="W54" s="15">
        <v>168.051</v>
      </c>
      <c r="X54" s="15">
        <v>3.6085247728329994</v>
      </c>
      <c r="Y54" s="15">
        <v>1.7529</v>
      </c>
      <c r="Z54" s="15">
        <v>135.78</v>
      </c>
      <c r="AA54" s="15" t="s">
        <v>5</v>
      </c>
      <c r="AB54" s="15">
        <v>12.805456153685933</v>
      </c>
      <c r="AC54" s="15">
        <v>846.9</v>
      </c>
      <c r="AD54" s="15">
        <v>3.07761553359412</v>
      </c>
      <c r="AE54" s="15">
        <v>1.48238089532849</v>
      </c>
      <c r="AF54" s="15">
        <v>1.9034365015659027</v>
      </c>
    </row>
    <row r="55" spans="1:32" ht="12.75">
      <c r="A55" s="64">
        <v>1905</v>
      </c>
      <c r="B55" s="15">
        <v>3.152223168654173</v>
      </c>
      <c r="C55" s="15">
        <v>0.09738</v>
      </c>
      <c r="D55" s="15">
        <v>0.06883</v>
      </c>
      <c r="E55" s="15">
        <v>1.4147900624727587</v>
      </c>
      <c r="F55" s="15">
        <v>8.218530322183737</v>
      </c>
      <c r="G55" s="15">
        <v>6.8724168717708745</v>
      </c>
      <c r="H55" s="15">
        <v>117.3921420426801</v>
      </c>
      <c r="I55" s="15">
        <v>85.46965862494443</v>
      </c>
      <c r="J55" s="15">
        <v>211.24106727519344</v>
      </c>
      <c r="K55" s="15">
        <v>231.1185972602476</v>
      </c>
      <c r="L55" s="15">
        <v>142.65591901922886</v>
      </c>
      <c r="M55" s="15">
        <v>314.10695751277984</v>
      </c>
      <c r="N55" s="15">
        <v>65.79345763574175</v>
      </c>
      <c r="O55" s="15">
        <v>58.64080788447024</v>
      </c>
      <c r="P55" s="15">
        <v>1.121973929236499</v>
      </c>
      <c r="Q55" s="15">
        <v>137.708354806591</v>
      </c>
      <c r="R55" s="15">
        <v>87.71286329065524</v>
      </c>
      <c r="S55" s="15">
        <v>2.1382294861119435E-07</v>
      </c>
      <c r="T55" s="15">
        <v>0.0511922791846775</v>
      </c>
      <c r="U55" s="15">
        <v>38.31474349120692</v>
      </c>
      <c r="V55" s="15">
        <v>265.00145086532297</v>
      </c>
      <c r="W55" s="15">
        <v>174.206</v>
      </c>
      <c r="X55" s="15">
        <v>2.6453505572634706</v>
      </c>
      <c r="Y55" s="15">
        <v>1.7907000000000002</v>
      </c>
      <c r="Z55" s="15" t="s">
        <v>5</v>
      </c>
      <c r="AA55" s="15" t="s">
        <v>5</v>
      </c>
      <c r="AB55" s="15">
        <v>12.427815355587956</v>
      </c>
      <c r="AC55" s="15">
        <v>885.3</v>
      </c>
      <c r="AD55" s="15">
        <v>2.23238446640588</v>
      </c>
      <c r="AE55" s="15">
        <v>2.63</v>
      </c>
      <c r="AF55" s="15">
        <v>4.2429995197321935</v>
      </c>
    </row>
    <row r="56" spans="1:32" ht="12.75">
      <c r="A56" s="64">
        <v>1906</v>
      </c>
      <c r="B56" s="15">
        <v>3.1910902896081765</v>
      </c>
      <c r="C56" s="15">
        <v>0.1004</v>
      </c>
      <c r="D56" s="15">
        <v>0.08222</v>
      </c>
      <c r="E56" s="15">
        <v>1.2211140841644368</v>
      </c>
      <c r="F56" s="15">
        <v>7.119796321891794</v>
      </c>
      <c r="G56" s="15">
        <v>8.305068037829693</v>
      </c>
      <c r="H56" s="15">
        <v>141.3395024810489</v>
      </c>
      <c r="I56" s="15">
        <v>103.00903482485161</v>
      </c>
      <c r="J56" s="15">
        <v>341.8472040786764</v>
      </c>
      <c r="K56" s="15">
        <v>233.9425073401045</v>
      </c>
      <c r="L56" s="15">
        <v>147.9980235941298</v>
      </c>
      <c r="M56" s="15">
        <v>323.17977073123706</v>
      </c>
      <c r="N56" s="15">
        <v>85.37796460513098</v>
      </c>
      <c r="O56" s="15">
        <v>68.9138942956016</v>
      </c>
      <c r="P56" s="15">
        <v>1.2389078498293515</v>
      </c>
      <c r="Q56" s="15">
        <v>120.73033579762289</v>
      </c>
      <c r="R56" s="15">
        <v>76.89877243631813</v>
      </c>
      <c r="S56" s="15">
        <v>2.3331736331183107E-07</v>
      </c>
      <c r="T56" s="15">
        <v>0.08725127143722311</v>
      </c>
      <c r="U56" s="15">
        <v>52.01988692509541</v>
      </c>
      <c r="V56" s="15">
        <v>298.1607564786529</v>
      </c>
      <c r="W56" s="15">
        <v>172.723</v>
      </c>
      <c r="X56" s="15">
        <v>-0.9428612967885663</v>
      </c>
      <c r="Y56" s="15">
        <v>1.8381999999999996</v>
      </c>
      <c r="Z56" s="15" t="s">
        <v>5</v>
      </c>
      <c r="AA56" s="15" t="s">
        <v>5</v>
      </c>
      <c r="AB56" s="15">
        <v>11.947181612554168</v>
      </c>
      <c r="AC56" s="15">
        <v>944.4</v>
      </c>
      <c r="AD56" s="15">
        <v>4.139255491576233</v>
      </c>
      <c r="AE56" s="15">
        <v>0.5308680188729662</v>
      </c>
      <c r="AF56" s="15">
        <v>0.7970034953293181</v>
      </c>
    </row>
    <row r="57" spans="1:32" ht="12.75">
      <c r="A57" s="64">
        <v>1907</v>
      </c>
      <c r="B57" s="15">
        <v>3.2309540034071547</v>
      </c>
      <c r="C57" s="15">
        <v>0.10222</v>
      </c>
      <c r="D57" s="15">
        <v>0.10719</v>
      </c>
      <c r="E57" s="15">
        <v>0.9536337344901578</v>
      </c>
      <c r="F57" s="15">
        <v>7.515340561996893</v>
      </c>
      <c r="G57" s="15">
        <v>10.761041465359096</v>
      </c>
      <c r="H57" s="15">
        <v>135.49364866566623</v>
      </c>
      <c r="I57" s="15">
        <v>98.75268437340893</v>
      </c>
      <c r="J57" s="15">
        <v>388.9185463215589</v>
      </c>
      <c r="K57" s="15">
        <v>245.57862967867916</v>
      </c>
      <c r="L57" s="15">
        <v>154.91257863735098</v>
      </c>
      <c r="M57" s="15">
        <v>326.0868918518909</v>
      </c>
      <c r="N57" s="15">
        <v>89.24089892492019</v>
      </c>
      <c r="O57" s="15">
        <v>74.50159708999236</v>
      </c>
      <c r="P57" s="15">
        <v>1.197838736492103</v>
      </c>
      <c r="Q57" s="15">
        <v>106.79533711121915</v>
      </c>
      <c r="R57" s="15">
        <v>68.02292291758224</v>
      </c>
      <c r="S57" s="15">
        <v>2.6881771850351686E-07</v>
      </c>
      <c r="T57" s="15">
        <v>0.14163392244466166</v>
      </c>
      <c r="U57" s="15">
        <v>56.437606329993784</v>
      </c>
      <c r="V57" s="15">
        <v>288.08282197609594</v>
      </c>
      <c r="W57" s="15">
        <v>177.836</v>
      </c>
      <c r="X57" s="15">
        <v>-4.960777823015938</v>
      </c>
      <c r="Y57" s="15">
        <v>2.097</v>
      </c>
      <c r="Z57" s="15">
        <v>96.327</v>
      </c>
      <c r="AA57" s="15" t="s">
        <v>5</v>
      </c>
      <c r="AB57" s="15">
        <v>12.215153997063085</v>
      </c>
      <c r="AC57" s="15">
        <v>968.5</v>
      </c>
      <c r="AD57" s="15">
        <v>2.8836131732179053</v>
      </c>
      <c r="AE57" s="15">
        <v>-0.0351387862266046</v>
      </c>
      <c r="AF57" s="15">
        <v>-0.9324628942650737</v>
      </c>
    </row>
    <row r="58" spans="1:32" ht="12.75">
      <c r="A58" s="64">
        <v>1908</v>
      </c>
      <c r="B58" s="15">
        <v>3.2708177172061323</v>
      </c>
      <c r="C58" s="15">
        <v>0.11648</v>
      </c>
      <c r="D58" s="15">
        <v>0.09755</v>
      </c>
      <c r="E58" s="15">
        <v>1.1940543311122502</v>
      </c>
      <c r="F58" s="15">
        <v>9.639559629227984</v>
      </c>
      <c r="G58" s="15">
        <v>10.114732668640833</v>
      </c>
      <c r="H58" s="15">
        <v>124.32343357105819</v>
      </c>
      <c r="I58" s="15">
        <v>90.44343166820262</v>
      </c>
      <c r="J58" s="15">
        <v>410.9200957959746</v>
      </c>
      <c r="K58" s="15">
        <v>283.3796005149652</v>
      </c>
      <c r="L58" s="15">
        <v>163.03606065352804</v>
      </c>
      <c r="M58" s="15">
        <v>359.4124486289833</v>
      </c>
      <c r="N58" s="15">
        <v>78.97244146025167</v>
      </c>
      <c r="O58" s="15">
        <v>73.21902855247966</v>
      </c>
      <c r="P58" s="15">
        <v>1.078578110383536</v>
      </c>
      <c r="Q58" s="15">
        <v>105.85314565675813</v>
      </c>
      <c r="R58" s="15">
        <v>67.42279730897387</v>
      </c>
      <c r="S58" s="15">
        <v>3.474109904018733E-07</v>
      </c>
      <c r="T58" s="15">
        <v>0.2564749659379384</v>
      </c>
      <c r="U58" s="15">
        <v>43.66997300194439</v>
      </c>
      <c r="V58" s="15">
        <v>220.57774773198855</v>
      </c>
      <c r="W58" s="15">
        <v>157.436</v>
      </c>
      <c r="X58" s="15">
        <v>-13.249365920606893</v>
      </c>
      <c r="Y58" s="15">
        <v>1.7972000000000001</v>
      </c>
      <c r="Z58" s="15" t="s">
        <v>5</v>
      </c>
      <c r="AA58" s="15" t="s">
        <v>5</v>
      </c>
      <c r="AB58" s="15">
        <v>12.696741378475911</v>
      </c>
      <c r="AC58" s="15">
        <v>926.48</v>
      </c>
      <c r="AD58" s="15">
        <v>0.9972345062699883</v>
      </c>
      <c r="AE58" s="15">
        <v>5.6122692038642885</v>
      </c>
      <c r="AF58" s="15">
        <v>5.548650923388343</v>
      </c>
    </row>
    <row r="59" spans="1:32" ht="12.75">
      <c r="A59" s="64">
        <v>1909</v>
      </c>
      <c r="B59" s="15">
        <v>3.3116780238500847</v>
      </c>
      <c r="C59" s="15">
        <v>0.11184000000000001</v>
      </c>
      <c r="D59" s="15">
        <v>0.09565</v>
      </c>
      <c r="E59" s="15">
        <v>1.169262937794041</v>
      </c>
      <c r="F59" s="15">
        <v>9.463762189181272</v>
      </c>
      <c r="G59" s="15">
        <v>8.617450622910187</v>
      </c>
      <c r="H59" s="15">
        <v>105.64741184051196</v>
      </c>
      <c r="I59" s="15">
        <v>76.90877262260881</v>
      </c>
      <c r="J59" s="15">
        <v>274.3832692106977</v>
      </c>
      <c r="K59" s="15">
        <v>264.5186886648371</v>
      </c>
      <c r="L59" s="15">
        <v>171.51038511290562</v>
      </c>
      <c r="M59" s="15">
        <v>379.77130800834226</v>
      </c>
      <c r="N59" s="15">
        <v>82.02613669156649</v>
      </c>
      <c r="O59" s="15">
        <v>66.46114349904423</v>
      </c>
      <c r="P59" s="15">
        <v>1.2341968911917096</v>
      </c>
      <c r="Q59" s="15">
        <v>146.49793907425953</v>
      </c>
      <c r="R59" s="15">
        <v>93.31135878015915</v>
      </c>
      <c r="S59" s="15">
        <v>3.3407270665933245E-07</v>
      </c>
      <c r="T59" s="15">
        <v>-0.03914983557065099</v>
      </c>
      <c r="U59" s="15">
        <v>45.41355300509327</v>
      </c>
      <c r="V59" s="15">
        <v>223.21535064289318</v>
      </c>
      <c r="W59" s="15">
        <v>174.091</v>
      </c>
      <c r="X59" s="15">
        <v>13.44120450323838</v>
      </c>
      <c r="Y59" s="15">
        <v>1.7121999999999997</v>
      </c>
      <c r="Z59" s="15" t="s">
        <v>5</v>
      </c>
      <c r="AA59" s="15" t="s">
        <v>5</v>
      </c>
      <c r="AB59" s="15">
        <v>12.979971977049395</v>
      </c>
      <c r="AC59" s="15">
        <v>990</v>
      </c>
      <c r="AD59" s="15">
        <v>2.067136101665783</v>
      </c>
      <c r="AE59" s="15">
        <v>1.1300444746067217</v>
      </c>
      <c r="AF59" s="15">
        <v>4.591386629161587</v>
      </c>
    </row>
    <row r="60" spans="1:32" ht="12.75">
      <c r="A60" s="64">
        <v>1910</v>
      </c>
      <c r="B60" s="15">
        <v>3.352538330494037</v>
      </c>
      <c r="C60" s="15">
        <v>0.12002</v>
      </c>
      <c r="D60" s="15">
        <v>0.10858</v>
      </c>
      <c r="E60" s="15">
        <v>1.1053601031497513</v>
      </c>
      <c r="F60" s="15">
        <v>10.269500456062032</v>
      </c>
      <c r="G60" s="15">
        <v>9.23144397979254</v>
      </c>
      <c r="H60" s="15">
        <v>98.59520587191523</v>
      </c>
      <c r="I60" s="15">
        <v>71.80650598081652</v>
      </c>
      <c r="J60" s="15">
        <v>259.75298716223415</v>
      </c>
      <c r="K60" s="15">
        <v>288.5585112272569</v>
      </c>
      <c r="L60" s="15">
        <v>178.7952268793119</v>
      </c>
      <c r="M60" s="15">
        <v>433.99821855866634</v>
      </c>
      <c r="N60" s="15">
        <v>98.21215641286643</v>
      </c>
      <c r="O60" s="15">
        <v>73.90828944730933</v>
      </c>
      <c r="P60" s="15">
        <v>1.3288381742738589</v>
      </c>
      <c r="Q60" s="15">
        <v>133.06262866737072</v>
      </c>
      <c r="R60" s="15">
        <v>84.75378399363245</v>
      </c>
      <c r="S60" s="15">
        <v>3.416652681743172E-07</v>
      </c>
      <c r="T60" s="15">
        <v>0.02247285585205816</v>
      </c>
      <c r="U60" s="15">
        <v>44.40436293831343</v>
      </c>
      <c r="V60" s="15">
        <v>252.98331901222141</v>
      </c>
      <c r="W60" s="15">
        <v>194.589</v>
      </c>
      <c r="X60" s="15">
        <v>6.604297000302228</v>
      </c>
      <c r="Y60" s="15">
        <v>1.3933999999999997</v>
      </c>
      <c r="Z60" s="15">
        <v>73.885</v>
      </c>
      <c r="AA60" s="15" t="s">
        <v>5</v>
      </c>
      <c r="AB60" s="15">
        <v>13.3881292032765</v>
      </c>
      <c r="AC60" s="15">
        <v>1000.3</v>
      </c>
      <c r="AD60" s="15">
        <v>1.082687653974141</v>
      </c>
      <c r="AE60" s="15">
        <v>-1.2163123421116633</v>
      </c>
      <c r="AF60" s="15">
        <v>-0.8039544449810476</v>
      </c>
    </row>
    <row r="61" spans="1:32" ht="12.75">
      <c r="A61" s="64">
        <v>1911</v>
      </c>
      <c r="B61" s="15">
        <v>3.3943952299829636</v>
      </c>
      <c r="C61" s="15">
        <v>0.12387999999999999</v>
      </c>
      <c r="D61" s="15">
        <v>0.12737</v>
      </c>
      <c r="E61" s="15">
        <v>0.9725995132291747</v>
      </c>
      <c r="F61" s="15">
        <v>9.434462615840156</v>
      </c>
      <c r="G61" s="15">
        <v>10.470202506835879</v>
      </c>
      <c r="H61" s="15">
        <v>107.10349785703961</v>
      </c>
      <c r="I61" s="15">
        <v>77.9474292107596</v>
      </c>
      <c r="J61" s="15">
        <v>418.6281216322495</v>
      </c>
      <c r="K61" s="15">
        <v>281.7697776349621</v>
      </c>
      <c r="L61" s="15">
        <v>182.4329980433883</v>
      </c>
      <c r="M61" s="15">
        <v>434.37760417298597</v>
      </c>
      <c r="N61" s="15">
        <v>98.63008634590231</v>
      </c>
      <c r="O61" s="15">
        <v>73.87937684715736</v>
      </c>
      <c r="P61" s="15">
        <v>1.3350151362260343</v>
      </c>
      <c r="Q61" s="15">
        <v>126.29736376271082</v>
      </c>
      <c r="R61" s="15">
        <v>80.44467176481436</v>
      </c>
      <c r="S61" s="15">
        <v>3.4371731182701586E-07</v>
      </c>
      <c r="T61" s="15">
        <v>0.005988041844624092</v>
      </c>
      <c r="U61" s="15">
        <v>44.43352401248188</v>
      </c>
      <c r="V61" s="15">
        <v>275.5831082051627</v>
      </c>
      <c r="W61" s="15">
        <v>211.73</v>
      </c>
      <c r="X61" s="15">
        <v>8.351188549053523</v>
      </c>
      <c r="Y61" s="15">
        <v>1.3490000000000002</v>
      </c>
      <c r="Z61" s="15" t="s">
        <v>5</v>
      </c>
      <c r="AA61" s="15" t="s">
        <v>5</v>
      </c>
      <c r="AB61" s="15">
        <v>13.926934887431441</v>
      </c>
      <c r="AC61" s="15">
        <v>1040.5</v>
      </c>
      <c r="AD61" s="15">
        <v>2.637380122764432</v>
      </c>
      <c r="AE61" s="15">
        <v>1.8504710883252447</v>
      </c>
      <c r="AF61" s="15">
        <v>3.5165000000000113</v>
      </c>
    </row>
    <row r="62" spans="1:32" ht="12.75">
      <c r="A62" s="64">
        <v>1912</v>
      </c>
      <c r="B62" s="15">
        <v>3.4362521294718906</v>
      </c>
      <c r="C62" s="15">
        <v>0.13987</v>
      </c>
      <c r="D62" s="15">
        <v>0.12207</v>
      </c>
      <c r="E62" s="15">
        <v>1.1458179732940117</v>
      </c>
      <c r="F62" s="15">
        <v>10.269500456062033</v>
      </c>
      <c r="G62" s="15">
        <v>10.944162291095939</v>
      </c>
      <c r="H62" s="15">
        <v>121.16593260468436</v>
      </c>
      <c r="I62" s="15">
        <v>88.1840858939777</v>
      </c>
      <c r="J62" s="15">
        <v>413.3335310699539</v>
      </c>
      <c r="K62" s="15">
        <v>332.2731171329417</v>
      </c>
      <c r="L62" s="15">
        <v>178.7952268793119</v>
      </c>
      <c r="M62" s="15">
        <v>457.0542302982599</v>
      </c>
      <c r="N62" s="15">
        <v>115.27502418508118</v>
      </c>
      <c r="O62" s="15">
        <v>89.75316486012039</v>
      </c>
      <c r="P62" s="15">
        <v>1.2843560933448577</v>
      </c>
      <c r="Q62" s="15">
        <v>113.27118292976944</v>
      </c>
      <c r="R62" s="15">
        <v>72.14769065423577</v>
      </c>
      <c r="S62" s="15">
        <v>3.6977826621628815E-07</v>
      </c>
      <c r="T62" s="15">
        <v>0.07308399390911546</v>
      </c>
      <c r="U62" s="15">
        <v>46.77243135028453</v>
      </c>
      <c r="V62" s="15">
        <v>229.57698118603818</v>
      </c>
      <c r="W62" s="15">
        <v>203.962</v>
      </c>
      <c r="X62" s="15">
        <v>1.5763916139743817</v>
      </c>
      <c r="Y62" s="15">
        <v>1.3992999999999998</v>
      </c>
      <c r="Z62" s="15" t="s">
        <v>5</v>
      </c>
      <c r="AA62" s="15" t="s">
        <v>5</v>
      </c>
      <c r="AB62" s="15">
        <v>14.481952424029984</v>
      </c>
      <c r="AC62" s="15">
        <v>1086.6</v>
      </c>
      <c r="AD62" s="15">
        <v>0.8468897587996738</v>
      </c>
      <c r="AE62" s="15">
        <v>-1.5525067864585962</v>
      </c>
      <c r="AF62" s="15">
        <v>1.4000231279888364</v>
      </c>
    </row>
    <row r="63" spans="1:32" ht="12.75">
      <c r="A63" s="64">
        <v>1913</v>
      </c>
      <c r="B63" s="15">
        <v>3.4791056218057914</v>
      </c>
      <c r="C63" s="15">
        <v>0.14465</v>
      </c>
      <c r="D63" s="15">
        <v>0.12027</v>
      </c>
      <c r="E63" s="15">
        <v>1.2027105678889165</v>
      </c>
      <c r="F63" s="15">
        <v>10.9287408562372</v>
      </c>
      <c r="G63" s="15">
        <v>10.836444158309561</v>
      </c>
      <c r="H63" s="15">
        <v>118.33398482388448</v>
      </c>
      <c r="I63" s="15">
        <v>86.1281883174318</v>
      </c>
      <c r="J63" s="15">
        <v>401.77149231554154</v>
      </c>
      <c r="K63" s="15">
        <v>362.1638543928122</v>
      </c>
      <c r="L63" s="15">
        <v>178.7952268793119</v>
      </c>
      <c r="M63" s="15">
        <v>480.59956837651276</v>
      </c>
      <c r="N63" s="15">
        <v>97.31996020516532</v>
      </c>
      <c r="O63" s="15">
        <v>79.70441546023685</v>
      </c>
      <c r="P63" s="15">
        <v>1.2210109018830526</v>
      </c>
      <c r="Q63" s="15">
        <v>149.65710309069257</v>
      </c>
      <c r="R63" s="15">
        <v>95.32357744238433</v>
      </c>
      <c r="S63" s="15">
        <v>4.106139349049903E-07</v>
      </c>
      <c r="T63" s="15">
        <v>0.1047498964154503</v>
      </c>
      <c r="U63" s="15">
        <v>45.815716003219336</v>
      </c>
      <c r="V63" s="15">
        <v>203.96978485064395</v>
      </c>
      <c r="W63" s="15">
        <v>209.851</v>
      </c>
      <c r="X63" s="15">
        <v>-1.3351344465664883</v>
      </c>
      <c r="Y63" s="15">
        <v>1.4623</v>
      </c>
      <c r="Z63" s="15" t="s">
        <v>5</v>
      </c>
      <c r="AA63" s="15" t="s">
        <v>5</v>
      </c>
      <c r="AB63" s="15">
        <v>14.928255185418502</v>
      </c>
      <c r="AC63" s="15">
        <v>1123.8</v>
      </c>
      <c r="AD63" s="15">
        <v>3.731602573042429</v>
      </c>
      <c r="AE63" s="15">
        <v>3.364966414649799</v>
      </c>
      <c r="AF63" s="15">
        <v>1.5077415539805017</v>
      </c>
    </row>
    <row r="64" spans="1:32" ht="12.75">
      <c r="A64" s="64">
        <v>1914</v>
      </c>
      <c r="B64" s="15">
        <v>3.524948892674616</v>
      </c>
      <c r="C64" s="15">
        <v>0.10937999999999999</v>
      </c>
      <c r="D64" s="15">
        <v>0.09845999999999999</v>
      </c>
      <c r="E64" s="15">
        <v>1.1109079829372335</v>
      </c>
      <c r="F64" s="15">
        <v>8.291779255536534</v>
      </c>
      <c r="G64" s="15">
        <v>8.617450622910187</v>
      </c>
      <c r="H64" s="15">
        <v>114.56207007569218</v>
      </c>
      <c r="I64" s="15">
        <v>83.29062134980335</v>
      </c>
      <c r="J64" s="15">
        <v>299.11630356884183</v>
      </c>
      <c r="K64" s="15">
        <v>334.51761044337263</v>
      </c>
      <c r="L64" s="15">
        <v>129.3416596506397</v>
      </c>
      <c r="M64" s="15">
        <v>433.3133419152389</v>
      </c>
      <c r="N64" s="15">
        <v>79.3263240420796</v>
      </c>
      <c r="O64" s="15">
        <v>61.5129274741778</v>
      </c>
      <c r="P64" s="15">
        <v>1.2895878524945767</v>
      </c>
      <c r="Q64" s="15">
        <v>140.60060305662154</v>
      </c>
      <c r="R64" s="15">
        <v>89.55507087285943</v>
      </c>
      <c r="S64" s="15">
        <v>4.450882682703268E-07</v>
      </c>
      <c r="T64" s="15">
        <v>0.08061917624314141</v>
      </c>
      <c r="U64" s="15">
        <v>51.129505043078744</v>
      </c>
      <c r="V64" s="15">
        <v>187.36520187539531</v>
      </c>
      <c r="W64" s="15">
        <v>214.281</v>
      </c>
      <c r="X64" s="15">
        <v>0.8680971023919737</v>
      </c>
      <c r="Y64" s="15">
        <v>1.8049000000000004</v>
      </c>
      <c r="Z64" s="15" t="s">
        <v>5</v>
      </c>
      <c r="AA64" s="15" t="s">
        <v>5</v>
      </c>
      <c r="AB64" s="15">
        <v>15.258214064564713</v>
      </c>
      <c r="AC64" s="15">
        <v>1040.9</v>
      </c>
      <c r="AD64" s="15">
        <v>-4.858653865707041</v>
      </c>
      <c r="AE64" s="15">
        <v>-5.965613812806803</v>
      </c>
      <c r="AF64" s="15">
        <v>2.312804765990384</v>
      </c>
    </row>
    <row r="65" spans="1:32" ht="12.75">
      <c r="A65" s="64">
        <v>1915</v>
      </c>
      <c r="B65" s="15">
        <v>3.571788756388415</v>
      </c>
      <c r="C65" s="15">
        <v>0.11952</v>
      </c>
      <c r="D65" s="15">
        <v>0.055920000000000004</v>
      </c>
      <c r="E65" s="15">
        <v>2.137339055793991</v>
      </c>
      <c r="F65" s="15">
        <v>9.126817095758412</v>
      </c>
      <c r="G65" s="15">
        <v>5.202785813582025</v>
      </c>
      <c r="H65" s="15">
        <v>120.89872336245115</v>
      </c>
      <c r="I65" s="15">
        <v>88.11448519477172</v>
      </c>
      <c r="J65" s="15">
        <v>138.14578343459644</v>
      </c>
      <c r="K65" s="15">
        <v>367.81466123690444</v>
      </c>
      <c r="L65" s="15">
        <v>144.11254921111907</v>
      </c>
      <c r="M65" s="15">
        <v>345.29407708611785</v>
      </c>
      <c r="N65" s="15">
        <v>64.89590079186576</v>
      </c>
      <c r="O65" s="15">
        <v>51.14184420612704</v>
      </c>
      <c r="P65" s="15">
        <v>1.268939393939394</v>
      </c>
      <c r="Q65" s="15">
        <v>142.81684408018478</v>
      </c>
      <c r="R65" s="15">
        <v>90.96669797560105</v>
      </c>
      <c r="S65" s="15">
        <v>5.175254092105874E-07</v>
      </c>
      <c r="T65" s="15">
        <v>0.15078600569798972</v>
      </c>
      <c r="U65" s="15">
        <v>34.78752588957958</v>
      </c>
      <c r="V65" s="15">
        <v>162.4275108255017</v>
      </c>
      <c r="W65" s="15">
        <v>197.137</v>
      </c>
      <c r="X65" s="15">
        <v>-5.282129379138645</v>
      </c>
      <c r="Y65" s="15">
        <v>1.7893</v>
      </c>
      <c r="Z65" s="15">
        <v>184.397</v>
      </c>
      <c r="AA65" s="15" t="s">
        <v>5</v>
      </c>
      <c r="AB65" s="15">
        <v>15.595802050743206</v>
      </c>
      <c r="AC65" s="15">
        <v>1059.5</v>
      </c>
      <c r="AD65" s="15">
        <v>-16.30421217152187</v>
      </c>
      <c r="AE65" s="15">
        <v>-22.024652826136347</v>
      </c>
      <c r="AF65" s="15">
        <v>1.5977966978788727</v>
      </c>
    </row>
    <row r="66" spans="1:32" ht="12.75">
      <c r="A66" s="64">
        <v>1916</v>
      </c>
      <c r="B66" s="15">
        <v>3.618628620102214</v>
      </c>
      <c r="C66" s="15">
        <v>0.18744999999999998</v>
      </c>
      <c r="D66" s="15">
        <v>0.08122</v>
      </c>
      <c r="E66" s="15">
        <v>2.3079290815070177</v>
      </c>
      <c r="F66" s="15">
        <v>11.778428483129632</v>
      </c>
      <c r="G66" s="15">
        <v>7.27097396308047</v>
      </c>
      <c r="H66" s="15">
        <v>141.370694910036</v>
      </c>
      <c r="I66" s="15">
        <v>102.95014192552347</v>
      </c>
      <c r="J66" s="15">
        <v>170.43717322442762</v>
      </c>
      <c r="K66" s="15">
        <v>377.7050665562551</v>
      </c>
      <c r="L66" s="15">
        <v>169.7147481265012</v>
      </c>
      <c r="M66" s="15">
        <v>544.841898683485</v>
      </c>
      <c r="N66" s="15">
        <v>62.609591028892176</v>
      </c>
      <c r="O66" s="15">
        <v>70.36653151034784</v>
      </c>
      <c r="P66" s="15">
        <v>0.8897637795275591</v>
      </c>
      <c r="Q66" s="15">
        <v>135.37769498541832</v>
      </c>
      <c r="R66" s="15">
        <v>86.22835752803351</v>
      </c>
      <c r="S66" s="15">
        <v>4.914644548213152E-07</v>
      </c>
      <c r="T66" s="15">
        <v>-0.051669006679848195</v>
      </c>
      <c r="U66" s="15">
        <v>36.63220889082241</v>
      </c>
      <c r="V66" s="15">
        <v>180.02595711769706</v>
      </c>
      <c r="W66" s="15">
        <v>218.756</v>
      </c>
      <c r="X66" s="15">
        <v>14.938772187952898</v>
      </c>
      <c r="Y66" s="15">
        <v>1.3548999999999998</v>
      </c>
      <c r="Z66" s="15" t="s">
        <v>5</v>
      </c>
      <c r="AA66" s="15" t="s">
        <v>5</v>
      </c>
      <c r="AB66" s="15">
        <v>15.941019143953985</v>
      </c>
      <c r="AC66" s="15">
        <v>1141.3</v>
      </c>
      <c r="AD66" s="15">
        <v>-14.864313852262306</v>
      </c>
      <c r="AE66" s="15">
        <v>-21.285318783777956</v>
      </c>
      <c r="AF66" s="15">
        <v>-7.486192931309022</v>
      </c>
    </row>
    <row r="67" spans="1:32" ht="12.75">
      <c r="A67" s="64">
        <v>1917</v>
      </c>
      <c r="B67" s="15">
        <v>3.6664650766609874</v>
      </c>
      <c r="C67" s="15">
        <v>0.25997000000000003</v>
      </c>
      <c r="D67" s="15">
        <v>0.1296</v>
      </c>
      <c r="E67" s="15">
        <v>2.0059413580246916</v>
      </c>
      <c r="F67" s="15">
        <v>12.598816536680951</v>
      </c>
      <c r="G67" s="15">
        <v>9.285303046185726</v>
      </c>
      <c r="H67" s="15">
        <v>146.6953191538295</v>
      </c>
      <c r="I67" s="15">
        <v>106.87455058075301</v>
      </c>
      <c r="J67" s="15">
        <v>230.52984066645416</v>
      </c>
      <c r="K67" s="15">
        <v>357.82270864868536</v>
      </c>
      <c r="L67" s="15">
        <v>181.2832493138638</v>
      </c>
      <c r="M67" s="15">
        <v>581.2025403751348</v>
      </c>
      <c r="N67" s="15">
        <v>55.29795278439764</v>
      </c>
      <c r="O67" s="15">
        <v>59.25935583474192</v>
      </c>
      <c r="P67" s="15">
        <v>0.9331514324693041</v>
      </c>
      <c r="Q67" s="15">
        <v>142.16079687042406</v>
      </c>
      <c r="R67" s="15">
        <v>90.5488309601772</v>
      </c>
      <c r="S67" s="15">
        <v>5.004934468931891E-07</v>
      </c>
      <c r="T67" s="15">
        <v>0.018204888370904726</v>
      </c>
      <c r="U67" s="15">
        <v>37.588047446675645</v>
      </c>
      <c r="V67" s="15">
        <v>192.23651722194333</v>
      </c>
      <c r="W67" s="15">
        <v>231.302</v>
      </c>
      <c r="X67" s="15">
        <v>7.0511458400052796</v>
      </c>
      <c r="Y67" s="15">
        <v>0.9189999999999996</v>
      </c>
      <c r="Z67" s="15" t="s">
        <v>5</v>
      </c>
      <c r="AA67" s="15" t="s">
        <v>5</v>
      </c>
      <c r="AB67" s="15">
        <v>16.29481898257608</v>
      </c>
      <c r="AC67" s="15">
        <v>1108.6</v>
      </c>
      <c r="AD67" s="15">
        <v>-6.67153785138844</v>
      </c>
      <c r="AE67" s="15">
        <v>-13.426976531267972</v>
      </c>
      <c r="AF67" s="15">
        <v>-11.9444288216226</v>
      </c>
    </row>
    <row r="68" spans="1:32" ht="12.75">
      <c r="A68" s="64">
        <v>1918</v>
      </c>
      <c r="B68" s="15">
        <v>3.7152981260647353</v>
      </c>
      <c r="C68" s="15">
        <v>0.26654</v>
      </c>
      <c r="D68" s="15">
        <v>0.15916</v>
      </c>
      <c r="E68" s="15">
        <v>1.674667001759236</v>
      </c>
      <c r="F68" s="15">
        <v>15.9243181108979</v>
      </c>
      <c r="G68" s="15">
        <v>9.65154469765941</v>
      </c>
      <c r="H68" s="15">
        <v>100.71545929234141</v>
      </c>
      <c r="I68" s="15">
        <v>73.30559796371456</v>
      </c>
      <c r="J68" s="15">
        <v>166.43348990170233</v>
      </c>
      <c r="K68" s="15">
        <v>363.9424249401996</v>
      </c>
      <c r="L68" s="15">
        <v>197.94953347110336</v>
      </c>
      <c r="M68" s="15">
        <v>562.5585760647791</v>
      </c>
      <c r="N68" s="15">
        <v>55.6063914424636</v>
      </c>
      <c r="O68" s="15">
        <v>61.42090365515125</v>
      </c>
      <c r="P68" s="15">
        <v>0.9053333333333333</v>
      </c>
      <c r="Q68" s="15">
        <v>76.0795422911524</v>
      </c>
      <c r="R68" s="15">
        <v>48.45860297708011</v>
      </c>
      <c r="S68" s="15">
        <v>4.935164984740139E-07</v>
      </c>
      <c r="T68" s="15">
        <v>-0.014038215676059451</v>
      </c>
      <c r="U68" s="15">
        <v>46.72705269200983</v>
      </c>
      <c r="V68" s="15">
        <v>261.6953840614443</v>
      </c>
      <c r="W68" s="15">
        <v>249.052</v>
      </c>
      <c r="X68" s="15">
        <v>10.247680719728901</v>
      </c>
      <c r="Y68" s="15">
        <v>1.2243000000000004</v>
      </c>
      <c r="Z68" s="15" t="s">
        <v>5</v>
      </c>
      <c r="AA68" s="15" t="s">
        <v>5</v>
      </c>
      <c r="AB68" s="15">
        <v>16.656247928230457</v>
      </c>
      <c r="AC68" s="15">
        <v>1135.1</v>
      </c>
      <c r="AD68" s="15">
        <v>-13.74666939378964</v>
      </c>
      <c r="AE68" s="15">
        <v>-2.144478238366948</v>
      </c>
      <c r="AF68" s="15">
        <v>-13.299437972733097</v>
      </c>
    </row>
    <row r="69" spans="1:32" ht="12.75">
      <c r="A69" s="64">
        <v>1919</v>
      </c>
      <c r="B69" s="15">
        <v>3.764131175468483</v>
      </c>
      <c r="C69" s="15">
        <v>0.11004000000000001</v>
      </c>
      <c r="D69" s="15">
        <v>0.14648</v>
      </c>
      <c r="E69" s="15">
        <v>0.7512288367012563</v>
      </c>
      <c r="F69" s="15">
        <v>5.859914668223698</v>
      </c>
      <c r="G69" s="15">
        <v>7.141712203736818</v>
      </c>
      <c r="H69" s="15">
        <v>90.84792171340499</v>
      </c>
      <c r="I69" s="15">
        <v>66.09924864592608</v>
      </c>
      <c r="J69" s="15">
        <v>173.6550869230667</v>
      </c>
      <c r="K69" s="15">
        <v>351.69104561965713</v>
      </c>
      <c r="L69" s="15">
        <v>198.35194552643694</v>
      </c>
      <c r="M69" s="15">
        <v>368.4528203222255</v>
      </c>
      <c r="N69" s="15">
        <v>51.422192285507194</v>
      </c>
      <c r="O69" s="15">
        <v>33.649221454587355</v>
      </c>
      <c r="P69" s="15">
        <v>1.5281837160751568</v>
      </c>
      <c r="Q69" s="15">
        <v>166.33168971967362</v>
      </c>
      <c r="R69" s="15">
        <v>105.9443980851853</v>
      </c>
      <c r="S69" s="15">
        <v>6.053528775460876E-07</v>
      </c>
      <c r="T69" s="15">
        <v>0.20425526679400363</v>
      </c>
      <c r="U69" s="15">
        <v>41.937286638113584</v>
      </c>
      <c r="V69" s="15">
        <v>243.71105047107014</v>
      </c>
      <c r="W69" s="15">
        <v>209.98</v>
      </c>
      <c r="X69" s="15">
        <v>-10.151939556758126</v>
      </c>
      <c r="Y69" s="15">
        <v>1.3585000000000003</v>
      </c>
      <c r="Z69" s="15">
        <v>352.246</v>
      </c>
      <c r="AA69" s="15" t="s">
        <v>5</v>
      </c>
      <c r="AB69" s="15">
        <v>17.164537184256268</v>
      </c>
      <c r="AC69" s="15">
        <v>1091.1</v>
      </c>
      <c r="AD69" s="15">
        <v>1.7014743431179946</v>
      </c>
      <c r="AE69" s="15">
        <v>-11.83144645615538</v>
      </c>
      <c r="AF69" s="15">
        <v>-7.396901892921337</v>
      </c>
    </row>
    <row r="70" spans="1:32" ht="12.75">
      <c r="A70" s="64">
        <v>1920</v>
      </c>
      <c r="B70" s="15">
        <v>3.8139608177172057</v>
      </c>
      <c r="C70" s="15">
        <v>0.28428</v>
      </c>
      <c r="D70" s="15">
        <v>0.16609000000000002</v>
      </c>
      <c r="E70" s="15">
        <v>1.7116021434162199</v>
      </c>
      <c r="F70" s="15">
        <v>11.807728056470753</v>
      </c>
      <c r="G70" s="15">
        <v>6.473859780461278</v>
      </c>
      <c r="H70" s="15">
        <v>93.11753288195787</v>
      </c>
      <c r="I70" s="15">
        <v>67.80178882650316</v>
      </c>
      <c r="J70" s="15">
        <v>148.6040029551733</v>
      </c>
      <c r="K70" s="15">
        <v>335.63463040092574</v>
      </c>
      <c r="L70" s="15">
        <v>190.9335300105712</v>
      </c>
      <c r="M70" s="15">
        <v>487.8610631038</v>
      </c>
      <c r="N70" s="15">
        <v>69.51855698169497</v>
      </c>
      <c r="O70" s="15">
        <v>55.23392198545627</v>
      </c>
      <c r="P70" s="15">
        <v>1.2586206896551726</v>
      </c>
      <c r="Q70" s="15">
        <v>169.1538202919872</v>
      </c>
      <c r="R70" s="15">
        <v>107.741944453562</v>
      </c>
      <c r="S70" s="15">
        <v>6.935907546121275E-07</v>
      </c>
      <c r="T70" s="15">
        <v>0.13607053914319955</v>
      </c>
      <c r="U70" s="15">
        <v>44.18496860071881</v>
      </c>
      <c r="V70" s="15">
        <v>223.19595647142816</v>
      </c>
      <c r="W70" s="15">
        <v>199.988</v>
      </c>
      <c r="X70" s="15">
        <v>-4.231298804689832</v>
      </c>
      <c r="Y70" s="15">
        <v>1.315</v>
      </c>
      <c r="Z70" s="15" t="s">
        <v>5</v>
      </c>
      <c r="AA70" s="15" t="s">
        <v>5</v>
      </c>
      <c r="AB70" s="15">
        <v>17.664243694870763</v>
      </c>
      <c r="AC70" s="15">
        <v>1102.4</v>
      </c>
      <c r="AD70" s="15">
        <v>4.9032029841557385</v>
      </c>
      <c r="AE70" s="15">
        <v>27.73435513142097</v>
      </c>
      <c r="AF70" s="15">
        <v>4.85809648648674</v>
      </c>
    </row>
    <row r="71" spans="1:32" ht="12.75">
      <c r="A71" s="64">
        <v>1921</v>
      </c>
      <c r="B71" s="15">
        <v>3.863790459965928</v>
      </c>
      <c r="C71" s="15">
        <v>0.15831</v>
      </c>
      <c r="D71" s="15">
        <v>0.13917</v>
      </c>
      <c r="E71" s="15">
        <v>1.1375296400086228</v>
      </c>
      <c r="F71" s="15">
        <v>7.515340561996893</v>
      </c>
      <c r="G71" s="15">
        <v>6.506175220297192</v>
      </c>
      <c r="H71" s="15">
        <v>97.7173102763296</v>
      </c>
      <c r="I71" s="15">
        <v>71.07837558912317</v>
      </c>
      <c r="J71" s="15">
        <v>175.41371417697408</v>
      </c>
      <c r="K71" s="15">
        <v>370.4414501477813</v>
      </c>
      <c r="L71" s="15">
        <v>196.18686722032498</v>
      </c>
      <c r="M71" s="15">
        <v>291.8286412248676</v>
      </c>
      <c r="N71" s="15">
        <v>75.66525154959302</v>
      </c>
      <c r="O71" s="15">
        <v>71.74441578747775</v>
      </c>
      <c r="P71" s="15">
        <v>1.0546500479386385</v>
      </c>
      <c r="Q71" s="15">
        <v>123.72384981894484</v>
      </c>
      <c r="R71" s="15">
        <v>78.80548090349608</v>
      </c>
      <c r="S71" s="15">
        <v>6.816889014264756E-07</v>
      </c>
      <c r="T71" s="15">
        <v>-0.017308698303823533</v>
      </c>
      <c r="U71" s="15">
        <v>48.22057173388492</v>
      </c>
      <c r="V71" s="15">
        <v>229.04374044316094</v>
      </c>
      <c r="W71" s="15">
        <v>222.645</v>
      </c>
      <c r="X71" s="15">
        <v>10.919878716602383</v>
      </c>
      <c r="Y71" s="15">
        <v>1.7164000000000001</v>
      </c>
      <c r="Z71" s="15" t="s">
        <v>5</v>
      </c>
      <c r="AA71" s="15" t="s">
        <v>5</v>
      </c>
      <c r="AB71" s="15">
        <v>18.20114210226763</v>
      </c>
      <c r="AC71" s="15">
        <v>1086</v>
      </c>
      <c r="AD71" s="15">
        <v>18.625944414025476</v>
      </c>
      <c r="AE71" s="15">
        <v>31.066426446749126</v>
      </c>
      <c r="AF71" s="15">
        <v>21.18919381444666</v>
      </c>
    </row>
    <row r="72" spans="1:32" ht="12.75">
      <c r="A72" s="64">
        <v>1922</v>
      </c>
      <c r="B72" s="15">
        <v>3.9146166950596246</v>
      </c>
      <c r="C72" s="15">
        <v>0.12103</v>
      </c>
      <c r="D72" s="15">
        <v>0.08657</v>
      </c>
      <c r="E72" s="15">
        <v>1.3980593739170615</v>
      </c>
      <c r="F72" s="15">
        <v>8.482226482253804</v>
      </c>
      <c r="G72" s="15">
        <v>6.269195328167162</v>
      </c>
      <c r="H72" s="15">
        <v>102.53195678217403</v>
      </c>
      <c r="I72" s="15">
        <v>74.67619634807849</v>
      </c>
      <c r="J72" s="15">
        <v>189.72594661568837</v>
      </c>
      <c r="K72" s="15">
        <v>380.73207117384885</v>
      </c>
      <c r="L72" s="15">
        <v>205.11263713673645</v>
      </c>
      <c r="M72" s="15">
        <v>304.5006614352317</v>
      </c>
      <c r="N72" s="15">
        <v>76.73078984576756</v>
      </c>
      <c r="O72" s="15">
        <v>75.09063355724278</v>
      </c>
      <c r="P72" s="15">
        <v>1.0218423551756886</v>
      </c>
      <c r="Q72" s="15">
        <v>104.70727475109143</v>
      </c>
      <c r="R72" s="15">
        <v>66.692938773966</v>
      </c>
      <c r="S72" s="15">
        <v>7.098018994684465E-07</v>
      </c>
      <c r="T72" s="15">
        <v>0.04041251876392771</v>
      </c>
      <c r="U72" s="15">
        <v>43.03333490656673</v>
      </c>
      <c r="V72" s="15">
        <v>226.44812721918444</v>
      </c>
      <c r="W72" s="15">
        <v>232.821</v>
      </c>
      <c r="X72" s="15">
        <v>4.766136541204369</v>
      </c>
      <c r="Y72" s="15">
        <v>1.0863000000000005</v>
      </c>
      <c r="Z72" s="15">
        <v>269.595</v>
      </c>
      <c r="AA72" s="15" t="s">
        <v>5</v>
      </c>
      <c r="AB72" s="15">
        <v>18.752345085350036</v>
      </c>
      <c r="AC72" s="15">
        <v>1166</v>
      </c>
      <c r="AD72" s="15">
        <v>5.865324102249319</v>
      </c>
      <c r="AE72" s="15">
        <v>-4.341777926395224</v>
      </c>
      <c r="AF72" s="15">
        <v>6.880125404324056</v>
      </c>
    </row>
    <row r="73" spans="1:32" ht="12.75">
      <c r="A73" s="64">
        <v>1923</v>
      </c>
      <c r="B73" s="15">
        <v>3.9664395229982956</v>
      </c>
      <c r="C73" s="15">
        <v>0.19607</v>
      </c>
      <c r="D73" s="15">
        <v>0.12018999999999999</v>
      </c>
      <c r="E73" s="15">
        <v>1.6313337216074548</v>
      </c>
      <c r="F73" s="15">
        <v>12.130023363223055</v>
      </c>
      <c r="G73" s="15">
        <v>8.854430515040217</v>
      </c>
      <c r="H73" s="15">
        <v>118.16082199483218</v>
      </c>
      <c r="I73" s="15">
        <v>86.04252591840905</v>
      </c>
      <c r="J73" s="15">
        <v>248.35932761298326</v>
      </c>
      <c r="K73" s="15">
        <v>397.89505295480865</v>
      </c>
      <c r="L73" s="15">
        <v>227.95966611864776</v>
      </c>
      <c r="M73" s="15">
        <v>475.17101982387203</v>
      </c>
      <c r="N73" s="15">
        <v>81.92767721442306</v>
      </c>
      <c r="O73" s="15">
        <v>106.57468283343714</v>
      </c>
      <c r="P73" s="15">
        <v>0.7687348912167605</v>
      </c>
      <c r="Q73" s="15">
        <v>112.3751103747745</v>
      </c>
      <c r="R73" s="15">
        <v>71.57694032013173</v>
      </c>
      <c r="S73" s="15">
        <v>7.260130443247655E-07</v>
      </c>
      <c r="T73" s="15">
        <v>0.0225820657825615</v>
      </c>
      <c r="U73" s="15">
        <v>40.818629051519714</v>
      </c>
      <c r="V73" s="15">
        <v>229.46960244991897</v>
      </c>
      <c r="W73" s="15">
        <v>252.5</v>
      </c>
      <c r="X73" s="15">
        <v>6.592911852590033</v>
      </c>
      <c r="Y73" s="15">
        <v>0.8138000000000005</v>
      </c>
      <c r="Z73" s="15" t="s">
        <v>5</v>
      </c>
      <c r="AA73" s="15" t="s">
        <v>5</v>
      </c>
      <c r="AB73" s="15">
        <v>19.469481146384577</v>
      </c>
      <c r="AC73" s="15">
        <v>1225.4</v>
      </c>
      <c r="AD73" s="15">
        <v>2.128149449732153</v>
      </c>
      <c r="AE73" s="15">
        <v>6.269287957470581</v>
      </c>
      <c r="AF73" s="15">
        <v>2.5030482608702</v>
      </c>
    </row>
    <row r="74" spans="1:32" ht="12.75">
      <c r="A74" s="64">
        <v>1924</v>
      </c>
      <c r="B74" s="15">
        <v>4.019258943781941</v>
      </c>
      <c r="C74" s="15">
        <v>0.21952000000000002</v>
      </c>
      <c r="D74" s="15">
        <v>0.13258</v>
      </c>
      <c r="E74" s="15">
        <v>1.6557550158394934</v>
      </c>
      <c r="F74" s="15">
        <v>13.990546270384081</v>
      </c>
      <c r="G74" s="15">
        <v>9.84543733667489</v>
      </c>
      <c r="H74" s="15">
        <v>115.61870816575548</v>
      </c>
      <c r="I74" s="15">
        <v>84.21149213929786</v>
      </c>
      <c r="J74" s="15">
        <v>301.36135963765986</v>
      </c>
      <c r="K74" s="15">
        <v>398.56108357121065</v>
      </c>
      <c r="L74" s="15">
        <v>228.08224962289853</v>
      </c>
      <c r="M74" s="15">
        <v>565.419738358045</v>
      </c>
      <c r="N74" s="15">
        <v>89.129473624701</v>
      </c>
      <c r="O74" s="15">
        <v>123.11874439557144</v>
      </c>
      <c r="P74" s="15">
        <v>0.7239309827456865</v>
      </c>
      <c r="Q74" s="15">
        <v>104.04948889164008</v>
      </c>
      <c r="R74" s="15">
        <v>66.27396433159744</v>
      </c>
      <c r="S74" s="15">
        <v>7.596665602290225E-07</v>
      </c>
      <c r="T74" s="15">
        <v>0.045311618413713006</v>
      </c>
      <c r="U74" s="15">
        <v>44.735416535584484</v>
      </c>
      <c r="V74" s="15">
        <v>219.91656852401312</v>
      </c>
      <c r="W74" s="15">
        <v>263.951</v>
      </c>
      <c r="X74" s="15">
        <v>4.275125311828343</v>
      </c>
      <c r="Y74" s="15">
        <v>0.9581</v>
      </c>
      <c r="Z74" s="15">
        <v>329.758</v>
      </c>
      <c r="AA74" s="15" t="s">
        <v>5</v>
      </c>
      <c r="AB74" s="15">
        <v>20.207597251757896</v>
      </c>
      <c r="AC74" s="15">
        <v>1303.5</v>
      </c>
      <c r="AD74" s="15">
        <v>2.77</v>
      </c>
      <c r="AE74" s="15">
        <v>-0.7187259000440984</v>
      </c>
      <c r="AF74" s="15">
        <v>3.960000000000008</v>
      </c>
    </row>
    <row r="75" spans="1:32" ht="12.75">
      <c r="A75" s="64">
        <v>1925</v>
      </c>
      <c r="B75" s="15">
        <v>4.072078364565587</v>
      </c>
      <c r="C75" s="15">
        <v>0.22736</v>
      </c>
      <c r="D75" s="15">
        <v>0.14884</v>
      </c>
      <c r="E75" s="15">
        <v>1.527546358505778</v>
      </c>
      <c r="F75" s="15">
        <v>13.052959923468288</v>
      </c>
      <c r="G75" s="15">
        <v>12.150605378303363</v>
      </c>
      <c r="H75" s="15">
        <v>141.0960981294889</v>
      </c>
      <c r="I75" s="15">
        <v>102.74133982790553</v>
      </c>
      <c r="J75" s="15">
        <v>296.2351482805256</v>
      </c>
      <c r="K75" s="15">
        <v>373.73426967506026</v>
      </c>
      <c r="L75" s="15">
        <v>244.5270380690091</v>
      </c>
      <c r="M75" s="15">
        <v>588.677608476754</v>
      </c>
      <c r="N75" s="15">
        <v>102.93902519389239</v>
      </c>
      <c r="O75" s="15">
        <v>126.45692982620486</v>
      </c>
      <c r="P75" s="15">
        <v>0.8140243902439026</v>
      </c>
      <c r="Q75" s="15">
        <v>119.13433310460182</v>
      </c>
      <c r="R75" s="15">
        <v>75.88220400645716</v>
      </c>
      <c r="S75" s="15">
        <v>8.181498043309327E-07</v>
      </c>
      <c r="T75" s="15">
        <v>0.07416585424791222</v>
      </c>
      <c r="U75" s="15">
        <v>48.70781060306494</v>
      </c>
      <c r="V75" s="15">
        <v>213.4385115521813</v>
      </c>
      <c r="W75" s="15">
        <v>227.382</v>
      </c>
      <c r="X75" s="15">
        <v>1.4740876084889498</v>
      </c>
      <c r="Y75" s="15">
        <v>0.7538</v>
      </c>
      <c r="Z75" s="15">
        <v>253.94</v>
      </c>
      <c r="AA75" s="15" t="s">
        <v>5</v>
      </c>
      <c r="AB75" s="15">
        <v>21.126904649147917</v>
      </c>
      <c r="AC75" s="15">
        <v>1354.4</v>
      </c>
      <c r="AD75" s="15">
        <v>0.09723849054803546</v>
      </c>
      <c r="AE75" s="15">
        <v>1.3302423631428977</v>
      </c>
      <c r="AF75" s="15">
        <v>0.8425291207876606</v>
      </c>
    </row>
    <row r="76" spans="1:32" ht="12.75">
      <c r="A76" s="64">
        <v>1926</v>
      </c>
      <c r="B76" s="15">
        <v>4.125894378194207</v>
      </c>
      <c r="C76" s="15">
        <v>0.20129</v>
      </c>
      <c r="D76" s="15">
        <v>0.15727000000000002</v>
      </c>
      <c r="E76" s="15">
        <v>1.2799008075284541</v>
      </c>
      <c r="F76" s="15">
        <v>12.510917816657594</v>
      </c>
      <c r="G76" s="15">
        <v>16.362384370250716</v>
      </c>
      <c r="H76" s="15">
        <v>166.0983909620168</v>
      </c>
      <c r="I76" s="15">
        <v>120.98207691981142</v>
      </c>
      <c r="J76" s="15">
        <v>429.08634115282644</v>
      </c>
      <c r="K76" s="15">
        <v>389.27398849631385</v>
      </c>
      <c r="L76" s="15">
        <v>223.73095792373488</v>
      </c>
      <c r="M76" s="15">
        <v>523.219622127698</v>
      </c>
      <c r="N76" s="15">
        <v>124.05000382845111</v>
      </c>
      <c r="O76" s="15">
        <v>95.51143457162085</v>
      </c>
      <c r="P76" s="15">
        <v>1.298797409805735</v>
      </c>
      <c r="Q76" s="15">
        <v>121.61963512918243</v>
      </c>
      <c r="R76" s="15">
        <v>77.46520858903455</v>
      </c>
      <c r="S76" s="15">
        <v>7.81007814217088E-07</v>
      </c>
      <c r="T76" s="15">
        <v>-0.046460299525261206</v>
      </c>
      <c r="U76" s="15">
        <v>48.175117037541725</v>
      </c>
      <c r="V76" s="15">
        <v>208.74180483737155</v>
      </c>
      <c r="W76" s="15">
        <v>236.78</v>
      </c>
      <c r="X76" s="15">
        <v>14.310919561851687</v>
      </c>
      <c r="Y76" s="15">
        <v>1.2142</v>
      </c>
      <c r="Z76" s="15">
        <v>207.589</v>
      </c>
      <c r="AA76" s="15" t="s">
        <v>5</v>
      </c>
      <c r="AB76" s="15">
        <v>22.075774836288037</v>
      </c>
      <c r="AC76" s="15">
        <v>1404.8</v>
      </c>
      <c r="AD76" s="15">
        <v>4.392803799511903</v>
      </c>
      <c r="AE76" s="15">
        <v>8.418483536901201</v>
      </c>
      <c r="AF76" s="15">
        <v>4.7783668305724225</v>
      </c>
    </row>
    <row r="77" spans="1:32" ht="12.75">
      <c r="A77" s="64">
        <v>1927</v>
      </c>
      <c r="B77" s="15">
        <v>4.180706984667801</v>
      </c>
      <c r="C77" s="15">
        <v>0.20556</v>
      </c>
      <c r="D77" s="15">
        <v>0.13053</v>
      </c>
      <c r="E77" s="15">
        <v>1.574810388416456</v>
      </c>
      <c r="F77" s="15">
        <v>13.844048403678487</v>
      </c>
      <c r="G77" s="15">
        <v>11.385806635520085</v>
      </c>
      <c r="H77" s="15">
        <v>128.51702359386948</v>
      </c>
      <c r="I77" s="15">
        <v>93.52192413308254</v>
      </c>
      <c r="J77" s="15">
        <v>286.43173678002063</v>
      </c>
      <c r="K77" s="15">
        <v>416.3184155434888</v>
      </c>
      <c r="L77" s="15">
        <v>215.63199260840796</v>
      </c>
      <c r="M77" s="15">
        <v>502.36332602837604</v>
      </c>
      <c r="N77" s="15">
        <v>114.57648790917601</v>
      </c>
      <c r="O77" s="15">
        <v>113.10199866280506</v>
      </c>
      <c r="P77" s="15">
        <v>1.0130368098159512</v>
      </c>
      <c r="Q77" s="15">
        <v>106.98507336267703</v>
      </c>
      <c r="R77" s="15">
        <v>68.14377477082513</v>
      </c>
      <c r="S77" s="15">
        <v>7.906524193847714E-07</v>
      </c>
      <c r="T77" s="15">
        <v>0.012273296770063169</v>
      </c>
      <c r="U77" s="15">
        <v>40.80752886796626</v>
      </c>
      <c r="V77" s="15">
        <v>197.99675478152514</v>
      </c>
      <c r="W77" s="15">
        <v>259.545</v>
      </c>
      <c r="X77" s="15">
        <v>7.678430664717273</v>
      </c>
      <c r="Y77" s="15">
        <v>0.9878</v>
      </c>
      <c r="Z77" s="15">
        <v>210.911</v>
      </c>
      <c r="AA77" s="15">
        <v>326.6189</v>
      </c>
      <c r="AB77" s="15">
        <v>23.194392654896436</v>
      </c>
      <c r="AC77" s="15">
        <v>1449.4</v>
      </c>
      <c r="AD77" s="15">
        <v>5.466974408590483</v>
      </c>
      <c r="AE77" s="15">
        <v>4.891092656652981</v>
      </c>
      <c r="AF77" s="15">
        <v>5.671210510019953</v>
      </c>
    </row>
    <row r="78" spans="1:32" ht="12.75">
      <c r="A78" s="64">
        <v>1928</v>
      </c>
      <c r="B78" s="15">
        <v>4.235519591141396</v>
      </c>
      <c r="C78" s="15">
        <v>0.23603</v>
      </c>
      <c r="D78" s="15">
        <v>0.14599</v>
      </c>
      <c r="E78" s="15">
        <v>1.6167545722309746</v>
      </c>
      <c r="F78" s="15">
        <v>16.422410857696917</v>
      </c>
      <c r="G78" s="15">
        <v>12.182920818139278</v>
      </c>
      <c r="H78" s="15">
        <v>119.01187549563778</v>
      </c>
      <c r="I78" s="15">
        <v>86.71711731071318</v>
      </c>
      <c r="J78" s="15">
        <v>294.62619143120605</v>
      </c>
      <c r="K78" s="15">
        <v>521.0838368297705</v>
      </c>
      <c r="L78" s="15">
        <v>225.12671906523852</v>
      </c>
      <c r="M78" s="15">
        <v>757.5078114629222</v>
      </c>
      <c r="N78" s="15">
        <v>124.97696195553905</v>
      </c>
      <c r="O78" s="15">
        <v>168.65513488387793</v>
      </c>
      <c r="P78" s="15">
        <v>0.7410207939508507</v>
      </c>
      <c r="Q78" s="15">
        <v>107.53926017104168</v>
      </c>
      <c r="R78" s="15">
        <v>68.49676215367379</v>
      </c>
      <c r="S78" s="15">
        <v>7.94140893594359E-07</v>
      </c>
      <c r="T78" s="15">
        <v>0.004402441397669321</v>
      </c>
      <c r="U78" s="15">
        <v>44.83119557430962</v>
      </c>
      <c r="V78" s="15">
        <v>235.21130715995136</v>
      </c>
      <c r="W78" s="15">
        <v>256.602</v>
      </c>
      <c r="X78" s="15">
        <v>8.830878435431133</v>
      </c>
      <c r="Y78" s="15">
        <v>1.6623999999999999</v>
      </c>
      <c r="Z78" s="15">
        <v>263.361</v>
      </c>
      <c r="AA78" s="15">
        <v>464.5452</v>
      </c>
      <c r="AB78" s="15">
        <v>23.835237645608156</v>
      </c>
      <c r="AC78" s="15">
        <v>1484.3</v>
      </c>
      <c r="AD78" s="15">
        <v>5.174833851617427</v>
      </c>
      <c r="AE78" s="15">
        <v>4.574231445596293</v>
      </c>
      <c r="AF78" s="15">
        <v>4.711600813167549</v>
      </c>
    </row>
    <row r="79" spans="1:32" ht="12.75">
      <c r="A79" s="64">
        <v>1929</v>
      </c>
      <c r="B79" s="15">
        <v>4.291328790459965</v>
      </c>
      <c r="C79" s="15">
        <v>0.27905</v>
      </c>
      <c r="D79" s="15">
        <v>0.1968</v>
      </c>
      <c r="E79" s="15">
        <v>1.4179369918699187</v>
      </c>
      <c r="F79" s="15">
        <v>17.12560061788376</v>
      </c>
      <c r="G79" s="15">
        <v>15.662216507139265</v>
      </c>
      <c r="H79" s="15">
        <v>128.67555117918275</v>
      </c>
      <c r="I79" s="15">
        <v>93.73608013063941</v>
      </c>
      <c r="J79" s="15">
        <v>422.3324641457991</v>
      </c>
      <c r="K79" s="15">
        <v>498.5567699050529</v>
      </c>
      <c r="L79" s="15">
        <v>242.96388703894235</v>
      </c>
      <c r="M79" s="15">
        <v>807.418196852697</v>
      </c>
      <c r="N79" s="15">
        <v>123.0253006379665</v>
      </c>
      <c r="O79" s="15">
        <v>144.16328411121714</v>
      </c>
      <c r="P79" s="15">
        <v>0.8533747090768035</v>
      </c>
      <c r="Q79" s="15">
        <v>113.92808043413352</v>
      </c>
      <c r="R79" s="15">
        <v>72.56609926188476</v>
      </c>
      <c r="S79" s="15">
        <v>8.52829342061539E-07</v>
      </c>
      <c r="T79" s="15">
        <v>0.07129856619529207</v>
      </c>
      <c r="U79" s="15">
        <v>41.74608442554818</v>
      </c>
      <c r="V79" s="15">
        <v>212.3902900620023</v>
      </c>
      <c r="W79" s="15">
        <v>252.644</v>
      </c>
      <c r="X79" s="15">
        <v>1.904364894014865</v>
      </c>
      <c r="Y79" s="15">
        <v>1.5658000000000003</v>
      </c>
      <c r="Z79" s="15">
        <v>221.082</v>
      </c>
      <c r="AA79" s="15">
        <v>485.3166</v>
      </c>
      <c r="AB79" s="15">
        <v>27.613552903345997</v>
      </c>
      <c r="AC79" s="15">
        <v>1550.9</v>
      </c>
      <c r="AD79" s="15">
        <v>4.42</v>
      </c>
      <c r="AE79" s="15">
        <v>6.87411089161176</v>
      </c>
      <c r="AF79" s="15">
        <v>3.3600000000000074</v>
      </c>
    </row>
    <row r="80" spans="1:32" ht="12.75">
      <c r="A80" s="64">
        <v>1930</v>
      </c>
      <c r="B80" s="15">
        <v>4.35511073253833</v>
      </c>
      <c r="C80" s="15">
        <v>0.16156</v>
      </c>
      <c r="D80" s="15">
        <v>0.17003000000000001</v>
      </c>
      <c r="E80" s="15">
        <v>0.9501852614244545</v>
      </c>
      <c r="F80" s="15">
        <v>11.221736589648383</v>
      </c>
      <c r="G80" s="15">
        <v>14.197249901244533</v>
      </c>
      <c r="H80" s="15">
        <v>119.28453431042944</v>
      </c>
      <c r="I80" s="15">
        <v>86.82954920943054</v>
      </c>
      <c r="J80" s="15">
        <v>430.2088691872354</v>
      </c>
      <c r="K80" s="15">
        <v>462.41191555663636</v>
      </c>
      <c r="L80" s="15">
        <v>230.28029866463652</v>
      </c>
      <c r="M80" s="15">
        <v>588.3748209080808</v>
      </c>
      <c r="N80" s="15">
        <v>130.45280037514638</v>
      </c>
      <c r="O80" s="15">
        <v>144.25882028525908</v>
      </c>
      <c r="P80" s="15">
        <v>0.904296875</v>
      </c>
      <c r="Q80" s="15">
        <v>112.87435034403994</v>
      </c>
      <c r="R80" s="15">
        <v>71.89492950266835</v>
      </c>
      <c r="S80" s="15">
        <v>8.087104035285192E-07</v>
      </c>
      <c r="T80" s="15">
        <v>-0.05311857502411499</v>
      </c>
      <c r="U80" s="15">
        <v>38.2704539853528</v>
      </c>
      <c r="V80" s="15">
        <v>190.95375497034362</v>
      </c>
      <c r="W80" s="15">
        <v>283.183</v>
      </c>
      <c r="X80" s="15">
        <v>15.48436490111198</v>
      </c>
      <c r="Y80" s="15">
        <v>2.9671000000000003</v>
      </c>
      <c r="Z80" s="15">
        <v>148.247</v>
      </c>
      <c r="AA80" s="15">
        <v>369.9549</v>
      </c>
      <c r="AB80" s="15">
        <v>28.394582735775906</v>
      </c>
      <c r="AC80" s="15">
        <v>1465.5</v>
      </c>
      <c r="AD80" s="15">
        <v>4.6841108916117165</v>
      </c>
      <c r="AE80" s="15">
        <v>18.372343915633806</v>
      </c>
      <c r="AF80" s="15">
        <v>5.816863164071351</v>
      </c>
    </row>
    <row r="81" spans="1:32" ht="12.75">
      <c r="A81" s="64">
        <v>1931</v>
      </c>
      <c r="B81" s="15">
        <v>4.4188926746166945</v>
      </c>
      <c r="C81" s="15">
        <v>0.099</v>
      </c>
      <c r="D81" s="15">
        <v>0.08904999999999999</v>
      </c>
      <c r="E81" s="15">
        <v>1.1117349803481191</v>
      </c>
      <c r="F81" s="15">
        <v>9.566310695875188</v>
      </c>
      <c r="G81" s="15">
        <v>7.615671987996878</v>
      </c>
      <c r="H81" s="15">
        <v>87.82066319069492</v>
      </c>
      <c r="I81" s="15">
        <v>63.95233477041853</v>
      </c>
      <c r="J81" s="15">
        <v>203.38337103433076</v>
      </c>
      <c r="K81" s="15">
        <v>423.622352191072</v>
      </c>
      <c r="L81" s="15">
        <v>186.5264416818865</v>
      </c>
      <c r="M81" s="15">
        <v>392.1702787148134</v>
      </c>
      <c r="N81" s="15">
        <v>122.45494585133983</v>
      </c>
      <c r="O81" s="15">
        <v>102.25542910365657</v>
      </c>
      <c r="P81" s="15">
        <v>1.1975397973950799</v>
      </c>
      <c r="Q81" s="15">
        <v>106.87470140219824</v>
      </c>
      <c r="R81" s="15">
        <v>68.07347372994643</v>
      </c>
      <c r="S81" s="15">
        <v>8.087104035285192E-07</v>
      </c>
      <c r="T81" s="15">
        <v>0</v>
      </c>
      <c r="U81" s="15">
        <v>39.89632294551485</v>
      </c>
      <c r="V81" s="15">
        <v>159.08448708052413</v>
      </c>
      <c r="W81" s="15">
        <v>282.929</v>
      </c>
      <c r="X81" s="15">
        <v>9.5</v>
      </c>
      <c r="Y81" s="15">
        <v>8.4</v>
      </c>
      <c r="Z81" s="15">
        <v>133.375</v>
      </c>
      <c r="AA81" s="15">
        <v>286.5536</v>
      </c>
      <c r="AB81" s="15">
        <v>18.929721823850606</v>
      </c>
      <c r="AC81" s="15">
        <v>1361.9</v>
      </c>
      <c r="AD81" s="15">
        <v>10.49717782057271</v>
      </c>
      <c r="AE81" s="15">
        <v>16.329630136245996</v>
      </c>
      <c r="AF81" s="15">
        <v>14.330883803430417</v>
      </c>
    </row>
    <row r="82" spans="1:32" ht="12.75">
      <c r="A82" s="64">
        <v>1932</v>
      </c>
      <c r="B82" s="15">
        <v>4.484667802385008</v>
      </c>
      <c r="C82" s="15">
        <v>0.03383</v>
      </c>
      <c r="D82" s="15">
        <v>0.0268</v>
      </c>
      <c r="E82" s="15">
        <v>1.2623134328358208</v>
      </c>
      <c r="F82" s="15">
        <v>4.600033014555604</v>
      </c>
      <c r="G82" s="15">
        <v>2.75758419933126</v>
      </c>
      <c r="H82" s="15">
        <v>75.08734182544922</v>
      </c>
      <c r="I82" s="15">
        <v>54.652610576511705</v>
      </c>
      <c r="J82" s="15">
        <v>51.80466878797368</v>
      </c>
      <c r="K82" s="15">
        <v>413.76480039988473</v>
      </c>
      <c r="L82" s="15">
        <v>188.22232105793512</v>
      </c>
      <c r="M82" s="15">
        <v>228.32345446305803</v>
      </c>
      <c r="N82" s="15">
        <v>60.334972691973135</v>
      </c>
      <c r="O82" s="15">
        <v>58.334227483534654</v>
      </c>
      <c r="P82" s="15">
        <v>1.0342979635584135</v>
      </c>
      <c r="Q82" s="15">
        <v>41.15074224162891</v>
      </c>
      <c r="R82" s="15">
        <v>26.210823835767975</v>
      </c>
      <c r="S82" s="15">
        <v>9.999608719600288E-07</v>
      </c>
      <c r="T82" s="15">
        <v>0.2122752656485023</v>
      </c>
      <c r="U82" s="15">
        <v>49.359645631901536</v>
      </c>
      <c r="V82" s="15">
        <v>178.37189824660186</v>
      </c>
      <c r="W82" s="15">
        <v>213.234</v>
      </c>
      <c r="X82" s="15">
        <v>-9.665730958044405</v>
      </c>
      <c r="Y82" s="15">
        <v>5.71</v>
      </c>
      <c r="Z82" s="15">
        <v>182.256</v>
      </c>
      <c r="AA82" s="15">
        <v>241.6311</v>
      </c>
      <c r="AB82" s="15">
        <v>13.320420878364999</v>
      </c>
      <c r="AC82" s="15">
        <v>1240.8</v>
      </c>
      <c r="AD82" s="15">
        <v>12.403526357758485</v>
      </c>
      <c r="AE82" s="15">
        <v>9.73533973414452</v>
      </c>
      <c r="AF82" s="15">
        <v>16.81071334047539</v>
      </c>
    </row>
    <row r="83" spans="1:32" ht="12.75">
      <c r="A83" s="64">
        <v>1933</v>
      </c>
      <c r="B83" s="15">
        <v>4.551439522998296</v>
      </c>
      <c r="C83" s="15">
        <v>0.0492</v>
      </c>
      <c r="D83" s="15">
        <v>0.02836</v>
      </c>
      <c r="E83" s="15">
        <v>1.7348377997179125</v>
      </c>
      <c r="F83" s="15">
        <v>7.075846961880116</v>
      </c>
      <c r="G83" s="15">
        <v>2.7360405727739847</v>
      </c>
      <c r="H83" s="15">
        <v>66.5632733999793</v>
      </c>
      <c r="I83" s="15">
        <v>48.436732747423726</v>
      </c>
      <c r="J83" s="15">
        <v>50.85051995872607</v>
      </c>
      <c r="K83" s="15">
        <v>530.2036775794721</v>
      </c>
      <c r="L83" s="15">
        <v>211.60449044116186</v>
      </c>
      <c r="M83" s="15">
        <v>268.8717563678754</v>
      </c>
      <c r="N83" s="15">
        <v>90.67101209421412</v>
      </c>
      <c r="O83" s="15">
        <v>104.22929427652649</v>
      </c>
      <c r="P83" s="15">
        <v>0.869918699186992</v>
      </c>
      <c r="Q83" s="15">
        <v>39.53139915729032</v>
      </c>
      <c r="R83" s="15">
        <v>25.17938882387819</v>
      </c>
      <c r="S83" s="15">
        <v>1.0440798104930487E-06</v>
      </c>
      <c r="T83" s="15">
        <v>0.04317506217645217</v>
      </c>
      <c r="U83" s="15">
        <v>49.88945376117703</v>
      </c>
      <c r="V83" s="15">
        <v>196.35400934633853</v>
      </c>
      <c r="W83" s="15">
        <v>205.2</v>
      </c>
      <c r="X83" s="15">
        <v>3.788907466890934</v>
      </c>
      <c r="Y83" s="15">
        <v>4.28</v>
      </c>
      <c r="Z83" s="15">
        <v>226.901</v>
      </c>
      <c r="AA83" s="15">
        <v>347.6819</v>
      </c>
      <c r="AB83" s="15">
        <v>15.570053814509262</v>
      </c>
      <c r="AC83" s="15">
        <v>1261</v>
      </c>
      <c r="AD83" s="15">
        <v>6.011575759611411</v>
      </c>
      <c r="AE83" s="15">
        <v>-11.668981760903684</v>
      </c>
      <c r="AF83" s="15">
        <v>9.545790052180326</v>
      </c>
    </row>
    <row r="84" spans="1:32" ht="12.75">
      <c r="A84" s="64">
        <v>1934</v>
      </c>
      <c r="B84" s="15">
        <v>4.618211243611584</v>
      </c>
      <c r="C84" s="15">
        <v>0.09414</v>
      </c>
      <c r="D84" s="15">
        <v>0.046090000000000006</v>
      </c>
      <c r="E84" s="15">
        <v>2.042525493599479</v>
      </c>
      <c r="F84" s="15">
        <v>11.309635309671737</v>
      </c>
      <c r="G84" s="15">
        <v>4.03942997948915</v>
      </c>
      <c r="H84" s="15">
        <v>72.38868082528612</v>
      </c>
      <c r="I84" s="15">
        <v>52.810868997522675</v>
      </c>
      <c r="J84" s="15">
        <v>96.38774055458303</v>
      </c>
      <c r="K84" s="15">
        <v>582.9007367534484</v>
      </c>
      <c r="L84" s="15">
        <v>239.2052231775704</v>
      </c>
      <c r="M84" s="15">
        <v>420.145687291868</v>
      </c>
      <c r="N84" s="15">
        <v>97.10545846351509</v>
      </c>
      <c r="O84" s="15">
        <v>119.61457814567088</v>
      </c>
      <c r="P84" s="15">
        <v>0.8118195956454122</v>
      </c>
      <c r="Q84" s="15">
        <v>47.70919482132585</v>
      </c>
      <c r="R84" s="15">
        <v>30.388207665014548</v>
      </c>
      <c r="S84" s="15">
        <v>1.0881987490260687E-06</v>
      </c>
      <c r="T84" s="15">
        <v>0.041387872117171653</v>
      </c>
      <c r="U84" s="15">
        <v>47.959726412499336</v>
      </c>
      <c r="V84" s="15">
        <v>214.53645219745968</v>
      </c>
      <c r="W84" s="15">
        <v>191.595</v>
      </c>
      <c r="X84" s="15">
        <v>3.06438443708299</v>
      </c>
      <c r="Y84" s="15">
        <v>4.77</v>
      </c>
      <c r="Z84" s="15">
        <v>247.961</v>
      </c>
      <c r="AA84" s="15">
        <v>199.4182</v>
      </c>
      <c r="AB84" s="15">
        <v>18.43859805864743</v>
      </c>
      <c r="AC84" s="15">
        <v>1343.2</v>
      </c>
      <c r="AD84" s="15">
        <v>-3.693083875663488</v>
      </c>
      <c r="AE84" s="15">
        <v>-8.372808348849741</v>
      </c>
      <c r="AF84" s="15">
        <v>-0.926460129663309</v>
      </c>
    </row>
    <row r="85" spans="1:32" ht="12.75">
      <c r="A85" s="64">
        <v>1935</v>
      </c>
      <c r="B85" s="15">
        <v>4.686976149914821</v>
      </c>
      <c r="C85" s="15">
        <v>0.09512999999999999</v>
      </c>
      <c r="D85" s="15">
        <v>0.0635</v>
      </c>
      <c r="E85" s="15">
        <v>1.4981102362204723</v>
      </c>
      <c r="F85" s="15">
        <v>11.500082536389007</v>
      </c>
      <c r="G85" s="15">
        <v>5.428993892433418</v>
      </c>
      <c r="H85" s="15">
        <v>70.17684837428433</v>
      </c>
      <c r="I85" s="15">
        <v>51.140452216579135</v>
      </c>
      <c r="J85" s="15">
        <v>186.02160410213878</v>
      </c>
      <c r="K85" s="15">
        <v>484.37897916038816</v>
      </c>
      <c r="L85" s="15">
        <v>269.4140256423488</v>
      </c>
      <c r="M85" s="15">
        <v>489.5948823958452</v>
      </c>
      <c r="N85" s="15">
        <v>127.77880962166996</v>
      </c>
      <c r="O85" s="15">
        <v>169.38807557237539</v>
      </c>
      <c r="P85" s="15">
        <v>0.7543554006968642</v>
      </c>
      <c r="Q85" s="15">
        <v>46.48740850140541</v>
      </c>
      <c r="R85" s="15">
        <v>29.609995067818918</v>
      </c>
      <c r="S85" s="15">
        <v>1.0734240347266388E-06</v>
      </c>
      <c r="T85" s="15">
        <v>-0.013670233766518436</v>
      </c>
      <c r="U85" s="15">
        <v>53.425298991562464</v>
      </c>
      <c r="V85" s="15">
        <v>241.96687914829934</v>
      </c>
      <c r="W85" s="15">
        <v>196.335</v>
      </c>
      <c r="X85" s="15">
        <v>8.655343951802607</v>
      </c>
      <c r="Y85" s="15">
        <v>4.9</v>
      </c>
      <c r="Z85" s="15">
        <v>263.504</v>
      </c>
      <c r="AA85" s="15">
        <v>222.2539</v>
      </c>
      <c r="AB85" s="15">
        <v>22.910208417943927</v>
      </c>
      <c r="AC85" s="15">
        <v>1417.2</v>
      </c>
      <c r="AD85" s="15">
        <v>-2.1489518224698636</v>
      </c>
      <c r="AE85" s="15">
        <v>-4.979329438755014</v>
      </c>
      <c r="AF85" s="15">
        <v>0.5093387256150717</v>
      </c>
    </row>
    <row r="86" spans="1:32" ht="12.75">
      <c r="A86" s="64">
        <v>1936</v>
      </c>
      <c r="B86" s="15">
        <v>4.756737649063032</v>
      </c>
      <c r="C86" s="15">
        <v>0.11239</v>
      </c>
      <c r="D86" s="15">
        <v>0.07465999999999999</v>
      </c>
      <c r="E86" s="15">
        <v>1.5053576212161803</v>
      </c>
      <c r="F86" s="15">
        <v>11.924926349835227</v>
      </c>
      <c r="G86" s="15">
        <v>6.08607450243032</v>
      </c>
      <c r="H86" s="15">
        <v>76.23474249037025</v>
      </c>
      <c r="I86" s="15">
        <v>55.47175726716671</v>
      </c>
      <c r="J86" s="15">
        <v>222.41022121756268</v>
      </c>
      <c r="K86" s="15">
        <v>501.7689489541128</v>
      </c>
      <c r="L86" s="15">
        <v>284.67609462330887</v>
      </c>
      <c r="M86" s="15">
        <v>494.5728542093889</v>
      </c>
      <c r="N86" s="15">
        <v>129.81863263338298</v>
      </c>
      <c r="O86" s="15">
        <v>156.85558156020838</v>
      </c>
      <c r="P86" s="15">
        <v>0.8276315789473684</v>
      </c>
      <c r="Q86" s="15">
        <v>46.33216860968966</v>
      </c>
      <c r="R86" s="15">
        <v>29.51111555234984</v>
      </c>
      <c r="S86" s="15">
        <v>1.2057808503256985E-06</v>
      </c>
      <c r="T86" s="15">
        <v>0.11627379392315618</v>
      </c>
      <c r="U86" s="15">
        <v>54.77470113781098</v>
      </c>
      <c r="V86" s="15">
        <v>230.78974972726203</v>
      </c>
      <c r="W86" s="15">
        <v>174.941</v>
      </c>
      <c r="X86" s="15">
        <v>-3.9482960330241457</v>
      </c>
      <c r="Y86" s="15">
        <v>5.79</v>
      </c>
      <c r="Z86" s="15">
        <v>279.112</v>
      </c>
      <c r="AA86" s="15">
        <v>243.4517</v>
      </c>
      <c r="AB86" s="15">
        <v>23.097121540234845</v>
      </c>
      <c r="AC86" s="15">
        <v>1560.1</v>
      </c>
      <c r="AD86" s="15">
        <v>-1.3537877364540543</v>
      </c>
      <c r="AE86" s="15">
        <v>-3.359131981127034</v>
      </c>
      <c r="AF86" s="15">
        <v>1.0011569875445936</v>
      </c>
    </row>
    <row r="87" spans="1:32" ht="12.75">
      <c r="A87" s="64">
        <v>1937</v>
      </c>
      <c r="B87" s="15">
        <v>4.8264991482112425</v>
      </c>
      <c r="C87" s="15">
        <v>0.19115000000000001</v>
      </c>
      <c r="D87" s="15">
        <v>0.09259</v>
      </c>
      <c r="E87" s="15">
        <v>2.0644778053785506</v>
      </c>
      <c r="F87" s="15">
        <v>15.660621950827833</v>
      </c>
      <c r="G87" s="15">
        <v>6.79701417882041</v>
      </c>
      <c r="H87" s="15">
        <v>88.91009645461243</v>
      </c>
      <c r="I87" s="15">
        <v>64.76077366119569</v>
      </c>
      <c r="J87" s="15">
        <v>240.96935138645756</v>
      </c>
      <c r="K87" s="15">
        <v>518.8020099646085</v>
      </c>
      <c r="L87" s="15">
        <v>299.9373182007913</v>
      </c>
      <c r="M87" s="15">
        <v>659.6551598797482</v>
      </c>
      <c r="N87" s="15">
        <v>134.81642658282382</v>
      </c>
      <c r="O87" s="15">
        <v>151.47781263570545</v>
      </c>
      <c r="P87" s="15">
        <v>0.8900077459333849</v>
      </c>
      <c r="Q87" s="15">
        <v>53.89265615635809</v>
      </c>
      <c r="R87" s="15">
        <v>34.32674210981627</v>
      </c>
      <c r="S87" s="15">
        <v>1.3235681559905984E-06</v>
      </c>
      <c r="T87" s="15">
        <v>0.09320387249605133</v>
      </c>
      <c r="U87" s="15">
        <v>48.142590701957495</v>
      </c>
      <c r="V87" s="15">
        <v>203.91569933151195</v>
      </c>
      <c r="W87" s="15">
        <v>160.939</v>
      </c>
      <c r="X87" s="15">
        <v>-1.6011535392831733</v>
      </c>
      <c r="Y87" s="15">
        <v>5.2</v>
      </c>
      <c r="Z87" s="15">
        <v>290.98</v>
      </c>
      <c r="AA87" s="15">
        <v>225.7592</v>
      </c>
      <c r="AB87" s="15">
        <v>25.466912912137552</v>
      </c>
      <c r="AC87" s="15">
        <v>1632.3</v>
      </c>
      <c r="AD87" s="15">
        <v>-2.4913885206293065</v>
      </c>
      <c r="AE87" s="15">
        <v>3.2473852042406213</v>
      </c>
      <c r="AF87" s="15">
        <v>-0.2539197541297278</v>
      </c>
    </row>
    <row r="88" spans="1:32" ht="12.75">
      <c r="A88" s="64">
        <v>1938</v>
      </c>
      <c r="B88" s="15">
        <v>4.898253833049403</v>
      </c>
      <c r="C88" s="15">
        <v>0.13818</v>
      </c>
      <c r="D88" s="15">
        <v>0.10740000000000001</v>
      </c>
      <c r="E88" s="15">
        <v>1.2865921787709496</v>
      </c>
      <c r="F88" s="15">
        <v>14.430039870500856</v>
      </c>
      <c r="G88" s="15">
        <v>7.70184649422598</v>
      </c>
      <c r="H88" s="15">
        <v>68.13965453554194</v>
      </c>
      <c r="I88" s="15">
        <v>49.571759534475106</v>
      </c>
      <c r="J88" s="15">
        <v>266.0204353543509</v>
      </c>
      <c r="K88" s="15">
        <v>534.8315450239335</v>
      </c>
      <c r="L88" s="15">
        <v>310.84809548258767</v>
      </c>
      <c r="M88" s="15">
        <v>593.5528487937836</v>
      </c>
      <c r="N88" s="15">
        <v>156.88899120360432</v>
      </c>
      <c r="O88" s="15">
        <v>171.72342683178175</v>
      </c>
      <c r="P88" s="15">
        <v>0.9136143745680718</v>
      </c>
      <c r="Q88" s="15">
        <v>54.310423549209126</v>
      </c>
      <c r="R88" s="15">
        <v>34.59283761482685</v>
      </c>
      <c r="S88" s="15">
        <v>1.3529123802241882E-06</v>
      </c>
      <c r="T88" s="15">
        <v>0.0219283493234812</v>
      </c>
      <c r="U88" s="15">
        <v>53.75197636499101</v>
      </c>
      <c r="V88" s="15">
        <v>200.98828346690573</v>
      </c>
      <c r="W88" s="15">
        <v>161.843</v>
      </c>
      <c r="X88" s="15">
        <v>5.633628885491948</v>
      </c>
      <c r="Y88" s="15">
        <v>5.17</v>
      </c>
      <c r="Z88" s="15">
        <v>284.537</v>
      </c>
      <c r="AA88" s="15">
        <v>217.4206</v>
      </c>
      <c r="AB88" s="15">
        <v>28.078928432315227</v>
      </c>
      <c r="AC88" s="15">
        <v>1626.4</v>
      </c>
      <c r="AD88" s="15">
        <v>1.509879942115272</v>
      </c>
      <c r="AE88" s="15">
        <v>5.891076215641427</v>
      </c>
      <c r="AF88" s="15">
        <v>3.998249585854863</v>
      </c>
    </row>
    <row r="89" spans="1:32" ht="12.75">
      <c r="A89" s="64">
        <v>1939</v>
      </c>
      <c r="B89" s="15">
        <v>4.985954003407154</v>
      </c>
      <c r="C89" s="15">
        <v>0.1354</v>
      </c>
      <c r="D89" s="15">
        <v>0.08842</v>
      </c>
      <c r="E89" s="15">
        <v>1.5313277539018322</v>
      </c>
      <c r="F89" s="15">
        <v>13.155508430162204</v>
      </c>
      <c r="G89" s="15">
        <v>6.592349726526294</v>
      </c>
      <c r="H89" s="15">
        <v>76.1434320974757</v>
      </c>
      <c r="I89" s="15">
        <v>55.46104946728887</v>
      </c>
      <c r="J89" s="15">
        <v>215.43183860365363</v>
      </c>
      <c r="K89" s="15">
        <v>542.4490835312575</v>
      </c>
      <c r="L89" s="15">
        <v>316.7608474048629</v>
      </c>
      <c r="M89" s="15">
        <v>594.3945261424168</v>
      </c>
      <c r="N89" s="15">
        <v>166.63028744364783</v>
      </c>
      <c r="O89" s="15">
        <v>187.71659290924399</v>
      </c>
      <c r="P89" s="15">
        <v>0.8876694641704326</v>
      </c>
      <c r="Q89" s="15">
        <v>49.89807435972391</v>
      </c>
      <c r="R89" s="15">
        <v>31.782406963821597</v>
      </c>
      <c r="S89" s="15">
        <v>1.4557197672243885E-06</v>
      </c>
      <c r="T89" s="15">
        <v>0.07324087622026632</v>
      </c>
      <c r="U89" s="15">
        <v>59.891432966784684</v>
      </c>
      <c r="V89" s="15">
        <v>215.51714010212777</v>
      </c>
      <c r="W89" s="15">
        <v>151.674</v>
      </c>
      <c r="X89" s="15">
        <v>0.9931716184043538</v>
      </c>
      <c r="Y89" s="15">
        <v>5.2</v>
      </c>
      <c r="Z89" s="15">
        <v>260.833</v>
      </c>
      <c r="AA89" s="15">
        <v>217.7295</v>
      </c>
      <c r="AB89" s="15">
        <v>30.909327141291982</v>
      </c>
      <c r="AC89" s="15">
        <v>1739</v>
      </c>
      <c r="AD89" s="15">
        <v>1.5015085785140347</v>
      </c>
      <c r="AE89" s="15">
        <v>-2.9431797606370913</v>
      </c>
      <c r="AF89" s="15">
        <v>3.8383744248943197</v>
      </c>
    </row>
    <row r="90" spans="1:32" ht="12.75">
      <c r="A90" s="64">
        <v>1940</v>
      </c>
      <c r="B90" s="15">
        <v>5.075647359454854</v>
      </c>
      <c r="C90" s="15">
        <v>0.13917</v>
      </c>
      <c r="D90" s="15">
        <v>0.10854000000000001</v>
      </c>
      <c r="E90" s="15">
        <v>1.2822001105583192</v>
      </c>
      <c r="F90" s="15">
        <v>13.59500203027898</v>
      </c>
      <c r="G90" s="15">
        <v>7.378692095866848</v>
      </c>
      <c r="H90" s="15">
        <v>69.05380505038396</v>
      </c>
      <c r="I90" s="15">
        <v>50.224935327023545</v>
      </c>
      <c r="J90" s="15">
        <v>248.67737722273245</v>
      </c>
      <c r="K90" s="15">
        <v>503.61919992658363</v>
      </c>
      <c r="L90" s="15">
        <v>366.58301054976494</v>
      </c>
      <c r="M90" s="15">
        <v>624.5354065275716</v>
      </c>
      <c r="N90" s="15">
        <v>156.6378703722739</v>
      </c>
      <c r="O90" s="15">
        <v>189.9060906283321</v>
      </c>
      <c r="P90" s="15">
        <v>0.8248175182481752</v>
      </c>
      <c r="Q90" s="15">
        <v>52.0865313180695</v>
      </c>
      <c r="R90" s="15">
        <v>33.17633710171663</v>
      </c>
      <c r="S90" s="15">
        <v>1.588281787188718E-06</v>
      </c>
      <c r="T90" s="15">
        <v>0.0871523312502056</v>
      </c>
      <c r="U90" s="15">
        <v>65.84581849976725</v>
      </c>
      <c r="V90" s="15">
        <v>235.9144647438531</v>
      </c>
      <c r="W90" s="15">
        <v>150.008</v>
      </c>
      <c r="X90" s="15">
        <v>-0.3359539546776813</v>
      </c>
      <c r="Y90" s="15">
        <v>6.53</v>
      </c>
      <c r="Z90" s="15">
        <v>325.935</v>
      </c>
      <c r="AA90" s="15">
        <v>199.5081</v>
      </c>
      <c r="AB90" s="15">
        <v>34.34433258257712</v>
      </c>
      <c r="AC90" s="15">
        <v>1803.6</v>
      </c>
      <c r="AD90" s="15">
        <v>-0.7334978487518506</v>
      </c>
      <c r="AE90" s="15">
        <v>-0.7172759329080003</v>
      </c>
      <c r="AF90" s="15">
        <v>1.1281146431449063</v>
      </c>
    </row>
    <row r="91" spans="1:32" ht="12.75">
      <c r="A91" s="64">
        <v>1941</v>
      </c>
      <c r="B91" s="15">
        <v>5.166337308347529</v>
      </c>
      <c r="C91" s="15">
        <v>0.15732</v>
      </c>
      <c r="D91" s="15">
        <v>0.11303</v>
      </c>
      <c r="E91" s="15">
        <v>1.3918428735733874</v>
      </c>
      <c r="F91" s="15">
        <v>15.118579844017143</v>
      </c>
      <c r="G91" s="15">
        <v>7.303289402916384</v>
      </c>
      <c r="H91" s="15">
        <v>66.71591025606497</v>
      </c>
      <c r="I91" s="15">
        <v>48.53310294632432</v>
      </c>
      <c r="J91" s="15">
        <v>240.1648729617978</v>
      </c>
      <c r="K91" s="15">
        <v>460.2570227775599</v>
      </c>
      <c r="L91" s="15">
        <v>504.3406618198284</v>
      </c>
      <c r="M91" s="15">
        <v>729.4188575476152</v>
      </c>
      <c r="N91" s="15">
        <v>165.37489422632962</v>
      </c>
      <c r="O91" s="15">
        <v>187.61214114989835</v>
      </c>
      <c r="P91" s="15">
        <v>0.8814722395508422</v>
      </c>
      <c r="Q91" s="15">
        <v>66.6560330481166</v>
      </c>
      <c r="R91" s="15">
        <v>42.45633115331517</v>
      </c>
      <c r="S91" s="15">
        <v>1.9558028053870376E-06</v>
      </c>
      <c r="T91" s="15">
        <v>0.2081479563538533</v>
      </c>
      <c r="U91" s="15">
        <v>67.74565538621505</v>
      </c>
      <c r="V91" s="15">
        <v>234.8237049056784</v>
      </c>
      <c r="W91" s="15">
        <v>129.263</v>
      </c>
      <c r="X91" s="15">
        <v>-10.292444373214915</v>
      </c>
      <c r="Y91" s="15">
        <v>5.67</v>
      </c>
      <c r="Z91" s="15">
        <v>304.514</v>
      </c>
      <c r="AA91" s="15">
        <v>239.9657</v>
      </c>
      <c r="AB91" s="15">
        <v>34.77251621476396</v>
      </c>
      <c r="AC91" s="15">
        <v>1991.8</v>
      </c>
      <c r="AD91" s="15">
        <v>-4.955227916283123</v>
      </c>
      <c r="AE91" s="15">
        <v>-15.934265007517903</v>
      </c>
      <c r="AF91" s="15">
        <v>-2.841579591509724</v>
      </c>
    </row>
    <row r="92" spans="1:32" ht="12.75">
      <c r="A92" s="64">
        <v>1942</v>
      </c>
      <c r="B92" s="15">
        <v>5.259020442930153</v>
      </c>
      <c r="C92" s="15">
        <v>0.17677</v>
      </c>
      <c r="D92" s="15">
        <v>0.13388</v>
      </c>
      <c r="E92" s="15">
        <v>1.320361517777114</v>
      </c>
      <c r="F92" s="15">
        <v>15.455524937440005</v>
      </c>
      <c r="G92" s="15">
        <v>6.764698738984498</v>
      </c>
      <c r="H92" s="15">
        <v>57.34416739889467</v>
      </c>
      <c r="I92" s="15">
        <v>41.74971172371065</v>
      </c>
      <c r="J92" s="15">
        <v>195.07666357970444</v>
      </c>
      <c r="K92" s="15">
        <v>477.8724872418601</v>
      </c>
      <c r="L92" s="15">
        <v>486.5905704043165</v>
      </c>
      <c r="M92" s="15">
        <v>645.7719893946914</v>
      </c>
      <c r="N92" s="15">
        <v>155.2507590832826</v>
      </c>
      <c r="O92" s="15">
        <v>173.70970760420835</v>
      </c>
      <c r="P92" s="15">
        <v>0.8937368050668542</v>
      </c>
      <c r="Q92" s="15">
        <v>96.54966839424911</v>
      </c>
      <c r="R92" s="15">
        <v>61.49697944265574</v>
      </c>
      <c r="S92" s="15">
        <v>2.454859821723338E-06</v>
      </c>
      <c r="T92" s="15">
        <v>0.22726890923327936</v>
      </c>
      <c r="U92" s="15">
        <v>70.04182300810619</v>
      </c>
      <c r="V92" s="15">
        <v>224.88730035203972</v>
      </c>
      <c r="W92" s="15">
        <v>123.044</v>
      </c>
      <c r="X92" s="15">
        <v>-11.535280342245668</v>
      </c>
      <c r="Y92" s="15">
        <v>5.62</v>
      </c>
      <c r="Z92" s="15">
        <v>270.429</v>
      </c>
      <c r="AA92" s="15">
        <v>257.4437</v>
      </c>
      <c r="AB92" s="15">
        <v>33.57760732583274</v>
      </c>
      <c r="AC92" s="15">
        <v>2211.3</v>
      </c>
      <c r="AD92" s="15">
        <v>-9.711874774704684</v>
      </c>
      <c r="AE92" s="15">
        <v>-6.239525926539521</v>
      </c>
      <c r="AF92" s="15">
        <v>-7.208051290423844</v>
      </c>
    </row>
    <row r="93" spans="1:32" ht="12.75">
      <c r="A93" s="64">
        <v>1943</v>
      </c>
      <c r="B93" s="15">
        <v>5.352700170357751</v>
      </c>
      <c r="C93" s="15">
        <v>0.17617</v>
      </c>
      <c r="D93" s="15">
        <v>0.13691</v>
      </c>
      <c r="E93" s="15">
        <v>1.286757724052297</v>
      </c>
      <c r="F93" s="15">
        <v>14.796284537264839</v>
      </c>
      <c r="G93" s="15">
        <v>5.935269116529391</v>
      </c>
      <c r="H93" s="15">
        <v>51.217245494746045</v>
      </c>
      <c r="I93" s="15">
        <v>37.27920527471111</v>
      </c>
      <c r="J93" s="15">
        <v>200.59575974888182</v>
      </c>
      <c r="K93" s="15">
        <v>538.3976461718436</v>
      </c>
      <c r="L93" s="15">
        <v>571.0971020243666</v>
      </c>
      <c r="M93" s="15">
        <v>671.7765753149358</v>
      </c>
      <c r="N93" s="15">
        <v>214.67489487741554</v>
      </c>
      <c r="O93" s="15">
        <v>225.61804559174567</v>
      </c>
      <c r="P93" s="15">
        <v>0.9514970059880241</v>
      </c>
      <c r="Q93" s="15">
        <v>98.81717357416181</v>
      </c>
      <c r="R93" s="15">
        <v>62.941259073589336</v>
      </c>
      <c r="S93" s="15">
        <v>2.6469311076159267E-06</v>
      </c>
      <c r="T93" s="15">
        <v>0.07533123579423062</v>
      </c>
      <c r="U93" s="15">
        <v>80.2438716250939</v>
      </c>
      <c r="V93" s="15">
        <v>262.0229420315422</v>
      </c>
      <c r="W93" s="15">
        <v>137.759</v>
      </c>
      <c r="X93" s="15">
        <v>2.554446787317688</v>
      </c>
      <c r="Y93" s="15">
        <v>5.34</v>
      </c>
      <c r="Z93" s="15">
        <v>299.882</v>
      </c>
      <c r="AA93" s="15">
        <v>219.3873</v>
      </c>
      <c r="AB93" s="15">
        <v>38.02346944889528</v>
      </c>
      <c r="AC93" s="15">
        <v>2485.5</v>
      </c>
      <c r="AD93" s="15">
        <v>-5.804800706844685</v>
      </c>
      <c r="AE93" s="15">
        <v>-2.479195579430619</v>
      </c>
      <c r="AF93" s="15">
        <v>-3.818985936258301</v>
      </c>
    </row>
    <row r="94" spans="1:32" ht="12.75">
      <c r="A94" s="64">
        <v>1944</v>
      </c>
      <c r="B94" s="15">
        <v>5.448373083475297</v>
      </c>
      <c r="C94" s="15">
        <v>0.19854</v>
      </c>
      <c r="D94" s="15">
        <v>0.15214</v>
      </c>
      <c r="E94" s="15">
        <v>1.3049822531878532</v>
      </c>
      <c r="F94" s="15">
        <v>16.29056277766188</v>
      </c>
      <c r="G94" s="15">
        <v>6.139933568823508</v>
      </c>
      <c r="H94" s="15">
        <v>48.80495123280539</v>
      </c>
      <c r="I94" s="15">
        <v>35.523126094744825</v>
      </c>
      <c r="J94" s="15">
        <v>174.60923575231433</v>
      </c>
      <c r="K94" s="15">
        <v>568.6602256368353</v>
      </c>
      <c r="L94" s="15">
        <v>570.3252486493254</v>
      </c>
      <c r="M94" s="15">
        <v>671.3431204919245</v>
      </c>
      <c r="N94" s="15">
        <v>199.38090676674946</v>
      </c>
      <c r="O94" s="15">
        <v>202.79730338715297</v>
      </c>
      <c r="P94" s="15">
        <v>0.9831536388140163</v>
      </c>
      <c r="Q94" s="15">
        <v>112.1868967904505</v>
      </c>
      <c r="R94" s="15">
        <v>71.45705832448635</v>
      </c>
      <c r="S94" s="15">
        <v>3.0442067587783764E-06</v>
      </c>
      <c r="T94" s="15">
        <v>0.13983946475978648</v>
      </c>
      <c r="U94" s="15">
        <v>79.40703366299407</v>
      </c>
      <c r="V94" s="15">
        <v>264.29331997315865</v>
      </c>
      <c r="W94" s="15">
        <v>147.964</v>
      </c>
      <c r="X94" s="15">
        <v>-4.363725445343192</v>
      </c>
      <c r="Y94" s="15">
        <v>5.27</v>
      </c>
      <c r="Z94" s="15">
        <v>295.509</v>
      </c>
      <c r="AA94" s="15">
        <v>249.3614</v>
      </c>
      <c r="AB94" s="15">
        <v>38.03586674782273</v>
      </c>
      <c r="AC94" s="15">
        <v>2595.2</v>
      </c>
      <c r="AD94" s="15">
        <v>-0.8204902506318926</v>
      </c>
      <c r="AE94" s="15">
        <v>-0.7473300598124936</v>
      </c>
      <c r="AF94" s="15">
        <v>0.8988095097823834</v>
      </c>
    </row>
    <row r="95" spans="1:32" ht="12.75">
      <c r="A95" s="64">
        <v>1945</v>
      </c>
      <c r="B95" s="15">
        <v>5.546039182282793</v>
      </c>
      <c r="C95" s="15">
        <v>0.21261000000000002</v>
      </c>
      <c r="D95" s="15">
        <v>0.1677</v>
      </c>
      <c r="E95" s="15">
        <v>1.2677996422182471</v>
      </c>
      <c r="F95" s="15">
        <v>17.22814912457767</v>
      </c>
      <c r="G95" s="15">
        <v>6.538490660133105</v>
      </c>
      <c r="H95" s="15">
        <v>47.744264047552065</v>
      </c>
      <c r="I95" s="15">
        <v>34.77893400323472</v>
      </c>
      <c r="J95" s="15">
        <v>206.58257593239628</v>
      </c>
      <c r="K95" s="15">
        <v>503.61919992658363</v>
      </c>
      <c r="L95" s="15">
        <v>587.3043320932738</v>
      </c>
      <c r="M95" s="15">
        <v>619.334849804914</v>
      </c>
      <c r="N95" s="15">
        <v>215.00292760472425</v>
      </c>
      <c r="O95" s="15">
        <v>225.56498259472752</v>
      </c>
      <c r="P95" s="15">
        <v>0.9531751122514432</v>
      </c>
      <c r="Q95" s="15">
        <v>105.92978341528251</v>
      </c>
      <c r="R95" s="15">
        <v>67.47161146586211</v>
      </c>
      <c r="S95" s="15">
        <v>3.2787553482818266E-06</v>
      </c>
      <c r="T95" s="15">
        <v>0.07422352231706597</v>
      </c>
      <c r="U95" s="15">
        <v>82.73418234736377</v>
      </c>
      <c r="V95" s="15">
        <v>273.9364902579086</v>
      </c>
      <c r="W95" s="15">
        <v>148.831</v>
      </c>
      <c r="X95" s="15">
        <v>1.5338034720553173</v>
      </c>
      <c r="Y95" s="15">
        <v>5.53</v>
      </c>
      <c r="Z95" s="15">
        <v>306.744</v>
      </c>
      <c r="AA95" s="15">
        <v>243.015</v>
      </c>
      <c r="AB95" s="15">
        <v>40.50102195762897</v>
      </c>
      <c r="AC95" s="15">
        <v>2395.5</v>
      </c>
      <c r="AD95" s="15">
        <v>-2.542658429145562</v>
      </c>
      <c r="AE95" s="15">
        <v>-1.8248906718775448</v>
      </c>
      <c r="AF95" s="15">
        <v>-1.2103682259421822</v>
      </c>
    </row>
    <row r="96" spans="1:32" ht="12.75">
      <c r="A96" s="64">
        <v>1946</v>
      </c>
      <c r="B96" s="15">
        <v>5.645698466780238</v>
      </c>
      <c r="C96" s="15">
        <v>0.23766</v>
      </c>
      <c r="D96" s="15">
        <v>0.20145</v>
      </c>
      <c r="E96" s="15">
        <v>1.179746835443038</v>
      </c>
      <c r="F96" s="15">
        <v>16.568908724402505</v>
      </c>
      <c r="G96" s="15">
        <v>6.818557805377686</v>
      </c>
      <c r="H96" s="15">
        <v>48.17471291363553</v>
      </c>
      <c r="I96" s="15">
        <v>35.06804459993649</v>
      </c>
      <c r="J96" s="15">
        <v>304.5792733362988</v>
      </c>
      <c r="K96" s="15">
        <v>596.6633783695038</v>
      </c>
      <c r="L96" s="15">
        <v>595.0211750367293</v>
      </c>
      <c r="M96" s="15">
        <v>714.2497410491756</v>
      </c>
      <c r="N96" s="15">
        <v>192.20689114985075</v>
      </c>
      <c r="O96" s="15">
        <v>193.89045515992248</v>
      </c>
      <c r="P96" s="15">
        <v>0.9913169319826336</v>
      </c>
      <c r="Q96" s="15">
        <v>124.50369873923064</v>
      </c>
      <c r="R96" s="15">
        <v>79.30220299293258</v>
      </c>
      <c r="S96" s="15">
        <v>4.265172732134045E-06</v>
      </c>
      <c r="T96" s="15">
        <v>0.2630187966447508</v>
      </c>
      <c r="U96" s="15">
        <v>75.17230304115634</v>
      </c>
      <c r="V96" s="15">
        <v>261.0223677124831</v>
      </c>
      <c r="W96" s="15">
        <v>122.975</v>
      </c>
      <c r="X96" s="15">
        <v>-13.500891443400477</v>
      </c>
      <c r="Y96" s="15">
        <v>5.79</v>
      </c>
      <c r="Z96" s="15">
        <v>281.616</v>
      </c>
      <c r="AA96" s="15">
        <v>191.6364</v>
      </c>
      <c r="AB96" s="15">
        <v>35.70231363432337</v>
      </c>
      <c r="AC96" s="15">
        <v>1935.38</v>
      </c>
      <c r="AD96" s="15">
        <v>-6.831331764005774</v>
      </c>
      <c r="AE96" s="15">
        <v>-27.438568573156285</v>
      </c>
      <c r="AF96" s="15">
        <v>-5.023380530980182</v>
      </c>
    </row>
    <row r="97" spans="1:32" ht="12.75">
      <c r="A97" s="64">
        <v>1947</v>
      </c>
      <c r="B97" s="15">
        <v>5.747350936967631</v>
      </c>
      <c r="C97" s="15">
        <v>0.28276999999999997</v>
      </c>
      <c r="D97" s="15">
        <v>0.26823</v>
      </c>
      <c r="E97" s="15">
        <v>1.0542072102300262</v>
      </c>
      <c r="F97" s="15">
        <v>15.001381550652667</v>
      </c>
      <c r="G97" s="15">
        <v>7.346376656030935</v>
      </c>
      <c r="H97" s="15">
        <v>51.22708094790223</v>
      </c>
      <c r="I97" s="15">
        <v>37.27920527471111</v>
      </c>
      <c r="J97" s="15">
        <v>439.84390148257893</v>
      </c>
      <c r="K97" s="15">
        <v>500.9087838531092</v>
      </c>
      <c r="L97" s="15">
        <v>590.0053962041787</v>
      </c>
      <c r="M97" s="15">
        <v>626.7026806426281</v>
      </c>
      <c r="N97" s="15">
        <v>222.01883189191318</v>
      </c>
      <c r="O97" s="15">
        <v>219.32115471218157</v>
      </c>
      <c r="P97" s="15">
        <v>1.0123001230012298</v>
      </c>
      <c r="Q97" s="15">
        <v>100.5651355770541</v>
      </c>
      <c r="R97" s="15">
        <v>93.66759755511228</v>
      </c>
      <c r="S97" s="15">
        <v>5.249743276698834E-06</v>
      </c>
      <c r="T97" s="15">
        <v>0.20769649569375126</v>
      </c>
      <c r="U97" s="15">
        <v>70.84199476286523</v>
      </c>
      <c r="V97" s="15">
        <v>234.78101292880984</v>
      </c>
      <c r="W97" s="15">
        <v>103.234</v>
      </c>
      <c r="X97" s="15">
        <v>-9.530250034188848</v>
      </c>
      <c r="Y97" s="15">
        <v>5.32</v>
      </c>
      <c r="Z97" s="15">
        <v>256.558</v>
      </c>
      <c r="AA97" s="15">
        <v>163.9554</v>
      </c>
      <c r="AB97" s="15">
        <v>35.97028601883228</v>
      </c>
      <c r="AC97" s="15">
        <v>1941.1</v>
      </c>
      <c r="AD97" s="15">
        <v>-13.82697908295776</v>
      </c>
      <c r="AE97" s="15">
        <v>-10.684062295544862</v>
      </c>
      <c r="AF97" s="15">
        <v>-10.69507269029133</v>
      </c>
    </row>
    <row r="98" spans="1:32" ht="12.75">
      <c r="A98" s="64">
        <v>1948</v>
      </c>
      <c r="B98" s="15">
        <v>5.85</v>
      </c>
      <c r="C98" s="15">
        <v>0.34463</v>
      </c>
      <c r="D98" s="15">
        <v>0.27524</v>
      </c>
      <c r="E98" s="15">
        <v>1.2521072518529284</v>
      </c>
      <c r="F98" s="15">
        <v>16.62750787108474</v>
      </c>
      <c r="G98" s="15">
        <v>7.314061216195022</v>
      </c>
      <c r="H98" s="15">
        <v>54.65182294888635</v>
      </c>
      <c r="I98" s="15">
        <v>39.77412264624858</v>
      </c>
      <c r="J98" s="15">
        <v>406.4861100600592</v>
      </c>
      <c r="K98" s="15">
        <v>613.3753708093125</v>
      </c>
      <c r="L98" s="15">
        <v>698.05049685081</v>
      </c>
      <c r="M98" s="15">
        <v>768.8587406742538</v>
      </c>
      <c r="N98" s="15">
        <v>237.28948710300605</v>
      </c>
      <c r="O98" s="15">
        <v>277.3066865090466</v>
      </c>
      <c r="P98" s="15">
        <v>0.8556933483652762</v>
      </c>
      <c r="Q98" s="15">
        <v>88.24225000543157</v>
      </c>
      <c r="R98" s="15">
        <v>118.02561430124146</v>
      </c>
      <c r="S98" s="15">
        <v>6.132532456089772E-06</v>
      </c>
      <c r="T98" s="15">
        <v>0.15542861387786466</v>
      </c>
      <c r="U98" s="15">
        <v>71.18308375116429</v>
      </c>
      <c r="V98" s="15">
        <v>230.45621407953377</v>
      </c>
      <c r="W98" s="15">
        <v>92.085</v>
      </c>
      <c r="X98" s="15">
        <v>-5.0655326668282985</v>
      </c>
      <c r="Y98" s="15">
        <v>5.19</v>
      </c>
      <c r="Z98" s="15">
        <v>238.107</v>
      </c>
      <c r="AA98" s="15">
        <v>130.8075</v>
      </c>
      <c r="AB98" s="15">
        <v>37.4999219788049</v>
      </c>
      <c r="AC98" s="15">
        <v>2043.1</v>
      </c>
      <c r="AD98" s="15">
        <v>-5.673930284762881</v>
      </c>
      <c r="AE98" s="15">
        <v>-0.4198799431153164</v>
      </c>
      <c r="AF98" s="15">
        <v>-4.30490215433651</v>
      </c>
    </row>
    <row r="99" spans="1:32" ht="12.75">
      <c r="A99" s="64">
        <v>1949</v>
      </c>
      <c r="B99" s="15">
        <v>5.95</v>
      </c>
      <c r="C99" s="15">
        <v>0.2765</v>
      </c>
      <c r="D99" s="15">
        <v>0.30589999999999995</v>
      </c>
      <c r="E99" s="15">
        <v>0.9038901601830666</v>
      </c>
      <c r="F99" s="15">
        <v>13.038310136797728</v>
      </c>
      <c r="G99" s="15">
        <v>7.874195506684183</v>
      </c>
      <c r="H99" s="15">
        <v>54.16668256556087</v>
      </c>
      <c r="I99" s="15">
        <v>39.41541135034083</v>
      </c>
      <c r="J99" s="15">
        <v>482.16320837979686</v>
      </c>
      <c r="K99" s="15">
        <v>621.957608370887</v>
      </c>
      <c r="L99" s="15">
        <v>774.0683321523634</v>
      </c>
      <c r="M99" s="15">
        <v>706.4484553884499</v>
      </c>
      <c r="N99" s="15">
        <v>212.06432290089873</v>
      </c>
      <c r="O99" s="15">
        <v>238.3609140655497</v>
      </c>
      <c r="P99" s="15">
        <v>0.8896774193548387</v>
      </c>
      <c r="Q99" s="15">
        <v>74.01937621298859</v>
      </c>
      <c r="R99" s="15">
        <v>152.02993495260787</v>
      </c>
      <c r="S99" s="15">
        <v>7.396180937421571E-06</v>
      </c>
      <c r="T99" s="15">
        <v>0.18735598784309992</v>
      </c>
      <c r="U99" s="15">
        <v>71.21945832001703</v>
      </c>
      <c r="V99" s="15">
        <v>232.35170996790833</v>
      </c>
      <c r="W99" s="15">
        <v>75.661</v>
      </c>
      <c r="X99" s="15">
        <v>-7.298231425986701</v>
      </c>
      <c r="Y99" s="15">
        <v>4.82</v>
      </c>
      <c r="Z99" s="15">
        <v>209.606</v>
      </c>
      <c r="AA99" s="15">
        <v>100.3079</v>
      </c>
      <c r="AB99" s="15">
        <v>37.57716668750676</v>
      </c>
      <c r="AC99" s="15">
        <v>2117.1</v>
      </c>
      <c r="AD99" s="15">
        <v>-1.2810648693718405</v>
      </c>
      <c r="AE99" s="15">
        <v>6.235317283432172</v>
      </c>
      <c r="AF99" s="15">
        <v>-0.567551109292741</v>
      </c>
    </row>
    <row r="100" spans="1:32" ht="12.75">
      <c r="A100" s="64">
        <v>1950</v>
      </c>
      <c r="B100" s="15">
        <v>6.081932</v>
      </c>
      <c r="C100" s="15">
        <v>0.3083</v>
      </c>
      <c r="D100" s="15">
        <v>0.2557</v>
      </c>
      <c r="E100" s="15">
        <v>1.2057098161908488</v>
      </c>
      <c r="F100" s="15">
        <v>14.869533470617633</v>
      </c>
      <c r="G100" s="15">
        <v>7.518725668489139</v>
      </c>
      <c r="H100" s="15">
        <v>60.4952653727021</v>
      </c>
      <c r="I100" s="15">
        <v>44.04653479750801</v>
      </c>
      <c r="J100" s="15">
        <v>443.97854640931865</v>
      </c>
      <c r="K100" s="15">
        <v>623.7645524198699</v>
      </c>
      <c r="L100" s="15">
        <v>800.3079652898494</v>
      </c>
      <c r="M100" s="15">
        <v>645.7719893946913</v>
      </c>
      <c r="N100" s="15">
        <v>247.15073006073223</v>
      </c>
      <c r="O100" s="15">
        <v>231.92108025122963</v>
      </c>
      <c r="P100" s="15">
        <v>1.0656673804425412</v>
      </c>
      <c r="Q100" s="15">
        <v>76.07559953211559</v>
      </c>
      <c r="R100" s="15">
        <v>194.36742537876947</v>
      </c>
      <c r="S100" s="15">
        <v>8.46982010593013E-06</v>
      </c>
      <c r="T100" s="15">
        <v>0.13554549201666966</v>
      </c>
      <c r="U100" s="15">
        <v>75.44677023082961</v>
      </c>
      <c r="V100" s="15">
        <v>243.23635365321766</v>
      </c>
      <c r="W100" s="15">
        <v>67.941</v>
      </c>
      <c r="X100" s="15">
        <v>-2.778003368288351</v>
      </c>
      <c r="Y100" s="15">
        <v>4.81</v>
      </c>
      <c r="Z100" s="15">
        <v>234.956</v>
      </c>
      <c r="AA100" s="15">
        <v>145.2915</v>
      </c>
      <c r="AB100" s="15">
        <v>40.35606892401561</v>
      </c>
      <c r="AC100" s="15">
        <v>2289.2</v>
      </c>
      <c r="AD100" s="15">
        <v>2.6418249014212423</v>
      </c>
      <c r="AE100" s="15">
        <v>-2.6559989797974017</v>
      </c>
      <c r="AF100" s="15">
        <v>3.653775186870112</v>
      </c>
    </row>
    <row r="101" spans="1:32" ht="12.75">
      <c r="A101" s="64">
        <v>1951</v>
      </c>
      <c r="B101" s="15">
        <v>6.20071</v>
      </c>
      <c r="C101" s="15">
        <v>0.38380000000000003</v>
      </c>
      <c r="D101" s="15">
        <v>0.3613</v>
      </c>
      <c r="E101" s="15">
        <v>1.0622751176307779</v>
      </c>
      <c r="F101" s="15">
        <v>14.635136883888684</v>
      </c>
      <c r="G101" s="15">
        <v>9.102182220448885</v>
      </c>
      <c r="H101" s="15">
        <v>65.55675355203832</v>
      </c>
      <c r="I101" s="15">
        <v>47.735371855424994</v>
      </c>
      <c r="J101" s="15">
        <v>531.4047714892035</v>
      </c>
      <c r="K101" s="15">
        <v>591.6950289058952</v>
      </c>
      <c r="L101" s="15">
        <v>790.6610662070524</v>
      </c>
      <c r="M101" s="15">
        <v>745.0214288690661</v>
      </c>
      <c r="N101" s="15">
        <v>266.8307507496389</v>
      </c>
      <c r="O101" s="15">
        <v>254.64748174434996</v>
      </c>
      <c r="P101" s="15">
        <v>1.047843665768194</v>
      </c>
      <c r="Q101" s="15">
        <v>83.91849795622728</v>
      </c>
      <c r="R101" s="15">
        <v>220.1263086704228</v>
      </c>
      <c r="S101" s="15">
        <v>1.0378511961056449E-05</v>
      </c>
      <c r="T101" s="15">
        <v>0.2032282416391702</v>
      </c>
      <c r="U101" s="15">
        <v>77.67091992121347</v>
      </c>
      <c r="V101" s="15">
        <v>252.46325573327687</v>
      </c>
      <c r="W101" s="15">
        <v>61.992</v>
      </c>
      <c r="X101" s="15">
        <v>-7.573645505114235</v>
      </c>
      <c r="Y101" s="15">
        <v>4.28</v>
      </c>
      <c r="Z101" s="15">
        <v>304.881</v>
      </c>
      <c r="AA101" s="15">
        <v>186.9077</v>
      </c>
      <c r="AB101" s="15">
        <v>40.44094273974975</v>
      </c>
      <c r="AC101" s="15">
        <v>2448.9</v>
      </c>
      <c r="AD101" s="15">
        <v>-6.141684322977643</v>
      </c>
      <c r="AE101" s="15">
        <v>-9.250678080446468</v>
      </c>
      <c r="AF101" s="15">
        <v>-4.811591865753806</v>
      </c>
    </row>
    <row r="102" spans="1:32" ht="12.75">
      <c r="A102" s="64">
        <v>1952</v>
      </c>
      <c r="B102" s="15">
        <v>6.329880999999999</v>
      </c>
      <c r="C102" s="15">
        <v>0.4693</v>
      </c>
      <c r="D102" s="15">
        <v>0.38889999999999997</v>
      </c>
      <c r="E102" s="15">
        <v>1.2067369503728467</v>
      </c>
      <c r="F102" s="15">
        <v>15.514124084122239</v>
      </c>
      <c r="G102" s="15">
        <v>9.328390299300278</v>
      </c>
      <c r="H102" s="15">
        <v>71.9985503215372</v>
      </c>
      <c r="I102" s="15">
        <v>52.468219401431696</v>
      </c>
      <c r="J102" s="15">
        <v>552.0967049234754</v>
      </c>
      <c r="K102" s="15">
        <v>623.7645524198699</v>
      </c>
      <c r="L102" s="15">
        <v>824.2320383022123</v>
      </c>
      <c r="M102" s="15">
        <v>707.3153650344726</v>
      </c>
      <c r="N102" s="15">
        <v>334.8527882567317</v>
      </c>
      <c r="O102" s="15">
        <v>301.21967155544854</v>
      </c>
      <c r="P102" s="15">
        <v>1.1116564417177912</v>
      </c>
      <c r="Q102" s="15">
        <v>65.45312080975201</v>
      </c>
      <c r="R102" s="15">
        <v>248.18732087449757</v>
      </c>
      <c r="S102" s="15">
        <v>1.264508353901896E-05</v>
      </c>
      <c r="T102" s="15">
        <v>0.1975309754780863</v>
      </c>
      <c r="U102" s="15">
        <v>91.98380173240808</v>
      </c>
      <c r="V102" s="15">
        <v>285.3863104152406</v>
      </c>
      <c r="W102" s="15">
        <v>63.54</v>
      </c>
      <c r="X102" s="15">
        <v>-6.399080862813856</v>
      </c>
      <c r="Y102" s="15">
        <v>4.12</v>
      </c>
      <c r="Z102" s="15">
        <v>304.11</v>
      </c>
      <c r="AA102" s="15">
        <v>146.9899</v>
      </c>
      <c r="AB102" s="15">
        <v>47.04870306808531</v>
      </c>
      <c r="AC102" s="15">
        <v>2537.4</v>
      </c>
      <c r="AD102" s="15">
        <v>-0.4158793812499222</v>
      </c>
      <c r="AE102" s="15">
        <v>4.601862018924447</v>
      </c>
      <c r="AF102" s="15">
        <v>0.3269733751602555</v>
      </c>
    </row>
    <row r="103" spans="1:32" ht="12.75">
      <c r="A103" s="64">
        <v>1953</v>
      </c>
      <c r="B103" s="15">
        <v>6.467661</v>
      </c>
      <c r="C103" s="15">
        <v>0.36889999999999995</v>
      </c>
      <c r="D103" s="15">
        <v>0.35769999999999996</v>
      </c>
      <c r="E103" s="15">
        <v>1.0313111545988258</v>
      </c>
      <c r="F103" s="15">
        <v>11.954225923176343</v>
      </c>
      <c r="G103" s="15">
        <v>9.263759419628451</v>
      </c>
      <c r="H103" s="15">
        <v>79.30256173040603</v>
      </c>
      <c r="I103" s="15">
        <v>57.73110304139163</v>
      </c>
      <c r="J103" s="15">
        <v>494.5858519605895</v>
      </c>
      <c r="K103" s="15">
        <v>635.50819539607</v>
      </c>
      <c r="L103" s="15">
        <v>942.3103874208999</v>
      </c>
      <c r="M103" s="15">
        <v>627.1361354656394</v>
      </c>
      <c r="N103" s="15">
        <v>345.8160207548198</v>
      </c>
      <c r="O103" s="15">
        <v>266.1485074409962</v>
      </c>
      <c r="P103" s="15">
        <v>1.2993348115299332</v>
      </c>
      <c r="Q103" s="15">
        <v>60.3000187186458</v>
      </c>
      <c r="R103" s="15">
        <v>195.58269877728196</v>
      </c>
      <c r="S103" s="15">
        <v>1.5866001044544632E-05</v>
      </c>
      <c r="T103" s="15">
        <v>0.2269100341288386</v>
      </c>
      <c r="U103" s="15">
        <v>106.20445538035462</v>
      </c>
      <c r="V103" s="15">
        <v>324.5434344610109</v>
      </c>
      <c r="W103" s="15">
        <v>49.489</v>
      </c>
      <c r="X103" s="15">
        <v>-9.162043752348536</v>
      </c>
      <c r="Y103" s="15">
        <v>4.44</v>
      </c>
      <c r="Z103" s="15">
        <v>376.864</v>
      </c>
      <c r="AA103" s="15">
        <v>128.6635</v>
      </c>
      <c r="AB103" s="15">
        <v>38.857903030551164</v>
      </c>
      <c r="AC103" s="15">
        <v>2659.8</v>
      </c>
      <c r="AD103" s="15">
        <v>1.1860922826833957</v>
      </c>
      <c r="AE103" s="15">
        <v>3.3326309698194305</v>
      </c>
      <c r="AF103" s="15">
        <v>1.8223534196161406</v>
      </c>
    </row>
    <row r="104" spans="1:32" ht="12.75">
      <c r="A104" s="64">
        <v>1954</v>
      </c>
      <c r="B104" s="15">
        <v>6.61267</v>
      </c>
      <c r="C104" s="15">
        <v>0.38339999999999996</v>
      </c>
      <c r="D104" s="15">
        <v>0.3487</v>
      </c>
      <c r="E104" s="15">
        <v>1.0995124749067966</v>
      </c>
      <c r="F104" s="15">
        <v>13.917297337031282</v>
      </c>
      <c r="G104" s="15">
        <v>9.112954033727524</v>
      </c>
      <c r="H104" s="15">
        <v>71.43912523426422</v>
      </c>
      <c r="I104" s="15">
        <v>52.002430106745514</v>
      </c>
      <c r="J104" s="15">
        <v>437.0749989977036</v>
      </c>
      <c r="K104" s="15">
        <v>635.9591847372212</v>
      </c>
      <c r="L104" s="15">
        <v>1056.529469664382</v>
      </c>
      <c r="M104" s="15">
        <v>583.7951589318989</v>
      </c>
      <c r="N104" s="15">
        <v>300.56888880625536</v>
      </c>
      <c r="O104" s="15">
        <v>246.2676391745909</v>
      </c>
      <c r="P104" s="15">
        <v>1.220496894409938</v>
      </c>
      <c r="Q104" s="15">
        <v>57.93021438994902</v>
      </c>
      <c r="R104" s="15">
        <v>135.84289250330633</v>
      </c>
      <c r="S104" s="15">
        <v>2.7318152176495504E-05</v>
      </c>
      <c r="T104" s="15">
        <v>0.5433728754076732</v>
      </c>
      <c r="U104" s="15">
        <v>84.2297086982251</v>
      </c>
      <c r="V104" s="15">
        <v>269.35018764228204</v>
      </c>
      <c r="W104" s="15">
        <v>26.545</v>
      </c>
      <c r="X104" s="15">
        <v>-26.95867486318042</v>
      </c>
      <c r="Y104" s="15">
        <v>4.57</v>
      </c>
      <c r="Z104" s="15">
        <v>519.432</v>
      </c>
      <c r="AA104" s="15">
        <v>135.3013</v>
      </c>
      <c r="AB104" s="15">
        <v>35.88445856471911</v>
      </c>
      <c r="AC104" s="15">
        <v>2701.4</v>
      </c>
      <c r="AD104" s="15">
        <v>0.5217338208682801</v>
      </c>
      <c r="AE104" s="15">
        <v>0.73448267420168</v>
      </c>
      <c r="AF104" s="15">
        <v>1.964985121852747</v>
      </c>
    </row>
    <row r="105" spans="1:32" ht="12.75">
      <c r="A105" s="64">
        <v>1955</v>
      </c>
      <c r="B105" s="15">
        <v>6.76394</v>
      </c>
      <c r="C105" s="15">
        <v>0.4894</v>
      </c>
      <c r="D105" s="15">
        <v>0.3947</v>
      </c>
      <c r="E105" s="15">
        <v>1.2399290600456043</v>
      </c>
      <c r="F105" s="15">
        <v>15.587373017475036</v>
      </c>
      <c r="G105" s="15">
        <v>10.65332333257272</v>
      </c>
      <c r="H105" s="15">
        <v>84.08929499295436</v>
      </c>
      <c r="I105" s="15">
        <v>61.28073870089665</v>
      </c>
      <c r="J105" s="15">
        <v>547.4943399823986</v>
      </c>
      <c r="K105" s="15">
        <v>660.3499427141129</v>
      </c>
      <c r="L105" s="15">
        <v>1075.823267829976</v>
      </c>
      <c r="M105" s="15">
        <v>611.1001093211771</v>
      </c>
      <c r="N105" s="15">
        <v>329.4807558526494</v>
      </c>
      <c r="O105" s="15">
        <v>275.75478806603974</v>
      </c>
      <c r="P105" s="15">
        <v>1.1948324022346368</v>
      </c>
      <c r="Q105" s="15">
        <v>54.98336533745631</v>
      </c>
      <c r="R105" s="15">
        <v>138.23287497614342</v>
      </c>
      <c r="S105" s="15">
        <v>4.783658961791055E-05</v>
      </c>
      <c r="T105" s="15">
        <v>0.560239423727392</v>
      </c>
      <c r="U105" s="15">
        <v>84.57363532870926</v>
      </c>
      <c r="V105" s="15">
        <v>261.7532923839298</v>
      </c>
      <c r="W105" s="15">
        <v>14.41</v>
      </c>
      <c r="X105" s="15">
        <v>-27.273982265541253</v>
      </c>
      <c r="Y105" s="15">
        <v>3.94</v>
      </c>
      <c r="Z105" s="15">
        <v>312.455</v>
      </c>
      <c r="AA105" s="15">
        <v>178.1082</v>
      </c>
      <c r="AB105" s="15">
        <v>34.346239859335185</v>
      </c>
      <c r="AC105" s="15">
        <v>2889.8</v>
      </c>
      <c r="AD105" s="15">
        <v>2.0610275630282757</v>
      </c>
      <c r="AE105" s="15">
        <v>1.4175924128247226</v>
      </c>
      <c r="AF105" s="15">
        <v>3.1477995338274</v>
      </c>
    </row>
    <row r="106" spans="1:32" ht="12.75">
      <c r="A106" s="64">
        <v>1956</v>
      </c>
      <c r="B106" s="15">
        <v>6.920932</v>
      </c>
      <c r="C106" s="15">
        <v>0.49789999999999995</v>
      </c>
      <c r="D106" s="15">
        <v>0.3902</v>
      </c>
      <c r="E106" s="15">
        <v>1.2760123013839055</v>
      </c>
      <c r="F106" s="15">
        <v>14.430039870500854</v>
      </c>
      <c r="G106" s="15">
        <v>10.373256187328138</v>
      </c>
      <c r="H106" s="15">
        <v>91.01943324636805</v>
      </c>
      <c r="I106" s="15">
        <v>66.26521954403266</v>
      </c>
      <c r="J106" s="15">
        <v>639.5229300033601</v>
      </c>
      <c r="K106" s="15">
        <v>714.0998081315049</v>
      </c>
      <c r="L106" s="15">
        <v>1040.323084998952</v>
      </c>
      <c r="M106" s="15">
        <v>475.01061450475345</v>
      </c>
      <c r="N106" s="15">
        <v>327.1260502911275</v>
      </c>
      <c r="O106" s="15">
        <v>301.4303484555707</v>
      </c>
      <c r="P106" s="15">
        <v>1.085245901639344</v>
      </c>
      <c r="Q106" s="15">
        <v>86.97972461238028</v>
      </c>
      <c r="R106" s="15">
        <v>107.65813177287143</v>
      </c>
      <c r="S106" s="15">
        <v>7.467756883062448E-05</v>
      </c>
      <c r="T106" s="15">
        <v>0.4453889438024934</v>
      </c>
      <c r="U106" s="15">
        <v>77.20046256753118</v>
      </c>
      <c r="V106" s="15">
        <v>234.87139564908014</v>
      </c>
      <c r="W106" s="15">
        <v>21.22</v>
      </c>
      <c r="X106" s="15">
        <v>-21.2530298588246</v>
      </c>
      <c r="Y106" s="15">
        <v>3.43</v>
      </c>
      <c r="Z106" s="15">
        <v>291.566</v>
      </c>
      <c r="AA106" s="15">
        <v>156.0022</v>
      </c>
      <c r="AB106" s="15">
        <v>41.68925537790696</v>
      </c>
      <c r="AC106" s="15">
        <v>2972.9</v>
      </c>
      <c r="AD106" s="15">
        <v>1.1706107650547626</v>
      </c>
      <c r="AE106" s="15">
        <v>-0.5081635980115085</v>
      </c>
      <c r="AF106" s="15">
        <v>1.6682638232606406</v>
      </c>
    </row>
    <row r="107" spans="1:32" ht="12.75">
      <c r="A107" s="64">
        <v>1957</v>
      </c>
      <c r="B107" s="15">
        <v>7.0835159999999995</v>
      </c>
      <c r="C107" s="15">
        <v>0.3968</v>
      </c>
      <c r="D107" s="15">
        <v>0.4596</v>
      </c>
      <c r="E107" s="15">
        <v>0.8633594429939077</v>
      </c>
      <c r="F107" s="15">
        <v>14.70838581724148</v>
      </c>
      <c r="G107" s="15">
        <v>12.042887245516987</v>
      </c>
      <c r="H107" s="15">
        <v>70.1437440313016</v>
      </c>
      <c r="I107" s="15">
        <v>51.081559317251</v>
      </c>
      <c r="J107" s="15">
        <v>851.1568820905968</v>
      </c>
      <c r="K107" s="15">
        <v>709.1314586678963</v>
      </c>
      <c r="L107" s="15">
        <v>1128.302534104948</v>
      </c>
      <c r="M107" s="15">
        <v>506.2157571476554</v>
      </c>
      <c r="N107" s="15">
        <v>362.3006154730277</v>
      </c>
      <c r="O107" s="15">
        <v>346.9799819420063</v>
      </c>
      <c r="P107" s="15">
        <v>1.0441542288557213</v>
      </c>
      <c r="Q107" s="15">
        <v>83.44950622206075</v>
      </c>
      <c r="R107" s="15">
        <v>110.02511336322796</v>
      </c>
      <c r="S107" s="15">
        <v>9.469895110332245E-05</v>
      </c>
      <c r="T107" s="15">
        <v>0.23752316048343225</v>
      </c>
      <c r="U107" s="15">
        <v>74.76323568014264</v>
      </c>
      <c r="V107" s="15">
        <v>248.0053537782318</v>
      </c>
      <c r="W107" s="15">
        <v>27.309</v>
      </c>
      <c r="X107" s="15">
        <v>-7.856269974410224</v>
      </c>
      <c r="Y107" s="15" t="s">
        <v>5</v>
      </c>
      <c r="Z107" s="15">
        <v>348.065</v>
      </c>
      <c r="AA107" s="15">
        <v>138.1238</v>
      </c>
      <c r="AB107" s="15">
        <v>46.10078651932423</v>
      </c>
      <c r="AC107" s="15">
        <v>3056.4</v>
      </c>
      <c r="AD107" s="15">
        <v>-0.10580631653720074</v>
      </c>
      <c r="AE107" s="15">
        <v>0.34887206510952185</v>
      </c>
      <c r="AF107" s="15">
        <v>0.27252115037239566</v>
      </c>
    </row>
    <row r="108" spans="1:32" ht="12.75">
      <c r="A108" s="64">
        <v>1958</v>
      </c>
      <c r="B108" s="15">
        <v>7.251899</v>
      </c>
      <c r="C108" s="15">
        <v>0.354</v>
      </c>
      <c r="D108" s="15">
        <v>0.42610000000000003</v>
      </c>
      <c r="E108" s="15">
        <v>0.8307908941563013</v>
      </c>
      <c r="F108" s="15">
        <v>14.854883683947074</v>
      </c>
      <c r="G108" s="15">
        <v>11.235001249619156</v>
      </c>
      <c r="H108" s="15">
        <v>62.34868387659891</v>
      </c>
      <c r="I108" s="15">
        <v>45.38500978223841</v>
      </c>
      <c r="J108" s="15">
        <v>853.4580645611353</v>
      </c>
      <c r="K108" s="15">
        <v>789.0775327689737</v>
      </c>
      <c r="L108" s="15">
        <v>1089.71493777376</v>
      </c>
      <c r="M108" s="15">
        <v>492.3470051182497</v>
      </c>
      <c r="N108" s="15">
        <v>373.6177511077046</v>
      </c>
      <c r="O108" s="15">
        <v>371.4187060746987</v>
      </c>
      <c r="P108" s="15">
        <v>1.0059206631142688</v>
      </c>
      <c r="Q108" s="15">
        <v>71.29212428910276</v>
      </c>
      <c r="R108" s="15">
        <v>102.54028594509761</v>
      </c>
      <c r="S108" s="15">
        <v>0.00011929324094459988</v>
      </c>
      <c r="T108" s="15">
        <v>0.23088174740791345</v>
      </c>
      <c r="U108" s="15">
        <v>78.85011455639821</v>
      </c>
      <c r="V108" s="15">
        <v>265.639829228406</v>
      </c>
      <c r="W108" s="15">
        <v>26.921</v>
      </c>
      <c r="X108" s="15">
        <v>-6.538544224690823</v>
      </c>
      <c r="Y108" s="15" t="s">
        <v>5</v>
      </c>
      <c r="Z108" s="15">
        <v>426.225</v>
      </c>
      <c r="AA108" s="15">
        <v>165.2278</v>
      </c>
      <c r="AB108" s="15">
        <v>46.797896174399035</v>
      </c>
      <c r="AC108" s="15">
        <v>3064.1</v>
      </c>
      <c r="AD108" s="15">
        <v>-0.8545853231955307</v>
      </c>
      <c r="AE108" s="15">
        <v>0.5185316094798138</v>
      </c>
      <c r="AF108" s="15">
        <v>0.6049471928716521</v>
      </c>
    </row>
    <row r="109" spans="1:32" ht="12.75">
      <c r="A109" s="64">
        <v>1959</v>
      </c>
      <c r="B109" s="15">
        <v>7.4265</v>
      </c>
      <c r="C109" s="15">
        <v>0.4578</v>
      </c>
      <c r="D109" s="15">
        <v>0.42619999999999997</v>
      </c>
      <c r="E109" s="15">
        <v>1.0741435945565463</v>
      </c>
      <c r="F109" s="15">
        <v>17.24279891124823</v>
      </c>
      <c r="G109" s="15">
        <v>11.396578448798723</v>
      </c>
      <c r="H109" s="15">
        <v>70.4467167160615</v>
      </c>
      <c r="I109" s="15">
        <v>51.29036141486894</v>
      </c>
      <c r="J109" s="15">
        <v>595.8191718637046</v>
      </c>
      <c r="K109" s="15">
        <v>805.7895252087824</v>
      </c>
      <c r="L109" s="15">
        <v>1132.1618009801537</v>
      </c>
      <c r="M109" s="15">
        <v>547.3894595663394</v>
      </c>
      <c r="N109" s="15">
        <v>464.0724195021668</v>
      </c>
      <c r="O109" s="15">
        <v>498.79438470232884</v>
      </c>
      <c r="P109" s="15">
        <v>0.9303882195448462</v>
      </c>
      <c r="Q109" s="15">
        <v>91.76768555918238</v>
      </c>
      <c r="R109" s="15">
        <v>102.04724965340739</v>
      </c>
      <c r="S109" s="15">
        <v>0.00016540007856989577</v>
      </c>
      <c r="T109" s="15">
        <v>0.3267825860749536</v>
      </c>
      <c r="U109" s="15">
        <v>75.82653160841356</v>
      </c>
      <c r="V109" s="15">
        <v>284.12472925536105</v>
      </c>
      <c r="W109" s="15">
        <v>21.033</v>
      </c>
      <c r="X109" s="15">
        <v>-12.510157113682286</v>
      </c>
      <c r="Y109" s="15" t="s">
        <v>5</v>
      </c>
      <c r="Z109" s="15">
        <v>300.981</v>
      </c>
      <c r="AA109" s="15">
        <v>208.1107</v>
      </c>
      <c r="AB109" s="15">
        <v>46.95238559180275</v>
      </c>
      <c r="AC109" s="15">
        <v>3262.9</v>
      </c>
      <c r="AD109" s="15">
        <v>2.496662853788955</v>
      </c>
      <c r="AE109" s="15">
        <v>3.2175618714214362</v>
      </c>
      <c r="AF109" s="15">
        <v>3.378798486633361</v>
      </c>
    </row>
    <row r="110" spans="1:32" ht="12.75">
      <c r="A110" s="64">
        <v>1960</v>
      </c>
      <c r="B110" s="15">
        <v>7.607596</v>
      </c>
      <c r="C110" s="15">
        <v>0.4697</v>
      </c>
      <c r="D110" s="15">
        <v>0.5554</v>
      </c>
      <c r="E110" s="15">
        <v>0.8456967951026287</v>
      </c>
      <c r="F110" s="15">
        <v>17.140250404554315</v>
      </c>
      <c r="G110" s="15">
        <v>15.349833922058771</v>
      </c>
      <c r="H110" s="15">
        <v>75.15067685375581</v>
      </c>
      <c r="I110" s="15">
        <v>54.695441776023074</v>
      </c>
      <c r="J110" s="15">
        <v>749.9422709880554</v>
      </c>
      <c r="K110" s="15">
        <v>733.9732059859391</v>
      </c>
      <c r="L110" s="15">
        <v>1237.5058375158799</v>
      </c>
      <c r="M110" s="15">
        <v>600.2646398993725</v>
      </c>
      <c r="N110" s="15">
        <v>456.0228604229752</v>
      </c>
      <c r="O110" s="15">
        <v>383.44750402519804</v>
      </c>
      <c r="P110" s="15">
        <v>1.1892706449668478</v>
      </c>
      <c r="Q110" s="15">
        <v>100</v>
      </c>
      <c r="R110" s="15">
        <v>100</v>
      </c>
      <c r="S110" s="15">
        <v>0.00018452676153490725</v>
      </c>
      <c r="T110" s="15">
        <v>0.10942724431260586</v>
      </c>
      <c r="U110" s="15">
        <v>87.15112188576549</v>
      </c>
      <c r="V110" s="15">
        <v>339.11540709662074</v>
      </c>
      <c r="W110" s="15">
        <v>25.343</v>
      </c>
      <c r="X110" s="15">
        <v>4.991111942784743</v>
      </c>
      <c r="Y110" s="15" t="s">
        <v>5</v>
      </c>
      <c r="Z110" s="15">
        <v>323.327</v>
      </c>
      <c r="AA110" s="15">
        <v>224.1217</v>
      </c>
      <c r="AB110" s="15">
        <v>50.117511371820896</v>
      </c>
      <c r="AC110" s="15">
        <v>3401.3</v>
      </c>
      <c r="AD110" s="15">
        <v>1.4413565421836378</v>
      </c>
      <c r="AE110" s="15">
        <v>2.8433264413873744</v>
      </c>
      <c r="AF110" s="15">
        <v>2.579367683803957</v>
      </c>
    </row>
    <row r="111" spans="1:32" ht="12.75">
      <c r="A111" s="64">
        <v>1961</v>
      </c>
      <c r="B111" s="15">
        <v>7.79493</v>
      </c>
      <c r="C111" s="15">
        <v>0.4654</v>
      </c>
      <c r="D111" s="15">
        <v>0.6196</v>
      </c>
      <c r="E111" s="15">
        <v>0.7511297611362169</v>
      </c>
      <c r="F111" s="15">
        <v>18.20968483150514</v>
      </c>
      <c r="G111" s="15">
        <v>18.247451694012323</v>
      </c>
      <c r="H111" s="15">
        <v>74.68724783238447</v>
      </c>
      <c r="I111" s="15">
        <v>54.37420777968778</v>
      </c>
      <c r="J111" s="15">
        <v>910.4263623073903</v>
      </c>
      <c r="K111" s="15">
        <v>720.4946704981621</v>
      </c>
      <c r="L111" s="15">
        <v>1329.439377131894</v>
      </c>
      <c r="M111" s="15">
        <v>659.9128897745117</v>
      </c>
      <c r="N111" s="15">
        <v>470.437059773838</v>
      </c>
      <c r="O111" s="15">
        <v>400.7516111451147</v>
      </c>
      <c r="P111" s="15">
        <v>1.1738868832731648</v>
      </c>
      <c r="Q111" s="15">
        <v>104.423876458932</v>
      </c>
      <c r="R111" s="15">
        <v>104.76577456256611</v>
      </c>
      <c r="S111" s="15">
        <v>0.000198692833897272</v>
      </c>
      <c r="T111" s="15">
        <v>0.07396558204001025</v>
      </c>
      <c r="U111" s="15">
        <v>89.0822263330908</v>
      </c>
      <c r="V111" s="15">
        <v>350.2894323606282</v>
      </c>
      <c r="W111" s="15">
        <v>33.247</v>
      </c>
      <c r="X111" s="15">
        <v>8.29956000923957</v>
      </c>
      <c r="Y111" s="15" t="s">
        <v>5</v>
      </c>
      <c r="Z111" s="15">
        <v>257.368</v>
      </c>
      <c r="AA111" s="15">
        <v>169.277</v>
      </c>
      <c r="AB111" s="15">
        <v>53.459060251960565</v>
      </c>
      <c r="AC111" s="15">
        <v>3507.2</v>
      </c>
      <c r="AD111" s="15">
        <v>1.3105570894681184</v>
      </c>
      <c r="AE111" s="15">
        <v>2.7319891000435925</v>
      </c>
      <c r="AF111" s="15">
        <v>2.7832913771556944</v>
      </c>
    </row>
    <row r="112" spans="1:32" ht="12.75">
      <c r="A112" s="64">
        <v>1962</v>
      </c>
      <c r="B112" s="15">
        <v>7.98738</v>
      </c>
      <c r="C112" s="15">
        <v>0.5007</v>
      </c>
      <c r="D112" s="15">
        <v>0.5885</v>
      </c>
      <c r="E112" s="15">
        <v>0.8508071367884452</v>
      </c>
      <c r="F112" s="15">
        <v>18.622297005407066</v>
      </c>
      <c r="G112" s="15">
        <v>16.093089038284774</v>
      </c>
      <c r="H112" s="15">
        <v>72.95733850305652</v>
      </c>
      <c r="I112" s="15">
        <v>55.76044516389375</v>
      </c>
      <c r="J112" s="15">
        <v>863.2614760616402</v>
      </c>
      <c r="K112" s="15">
        <v>687.6656490033762</v>
      </c>
      <c r="L112" s="15">
        <v>1454.945920962899</v>
      </c>
      <c r="M112" s="15">
        <v>712.1563615193307</v>
      </c>
      <c r="N112" s="15">
        <v>529.7127711339946</v>
      </c>
      <c r="O112" s="15">
        <v>441.4273092783288</v>
      </c>
      <c r="P112" s="15">
        <v>1.2</v>
      </c>
      <c r="Q112" s="15">
        <v>70.14985102640831</v>
      </c>
      <c r="R112" s="15">
        <v>116.25084503205771</v>
      </c>
      <c r="S112" s="15">
        <v>0.00022653786455461005</v>
      </c>
      <c r="T112" s="15">
        <v>0.13115201940617638</v>
      </c>
      <c r="U112" s="15">
        <v>101.96970844329394</v>
      </c>
      <c r="V112" s="15">
        <v>642.2767349999684</v>
      </c>
      <c r="W112" s="15">
        <v>21.593</v>
      </c>
      <c r="X112" s="15">
        <v>1.622061427557342</v>
      </c>
      <c r="Y112" s="15" t="s">
        <v>5</v>
      </c>
      <c r="Z112" s="15">
        <v>328.451</v>
      </c>
      <c r="AA112" s="15">
        <v>143.8119</v>
      </c>
      <c r="AB112" s="15">
        <v>55.964268273686294</v>
      </c>
      <c r="AC112" s="15">
        <v>3687.7</v>
      </c>
      <c r="AD112" s="15">
        <v>1.670110692182809</v>
      </c>
      <c r="AE112" s="15">
        <v>2.5422715135413343</v>
      </c>
      <c r="AF112" s="15">
        <v>2.804813699192654</v>
      </c>
    </row>
    <row r="113" spans="1:32" ht="12.75">
      <c r="A113" s="64">
        <v>1963</v>
      </c>
      <c r="B113" s="15">
        <v>8.182808</v>
      </c>
      <c r="C113" s="15">
        <v>0.504</v>
      </c>
      <c r="D113" s="15">
        <v>0.565</v>
      </c>
      <c r="E113" s="15">
        <v>0.8920353982300886</v>
      </c>
      <c r="F113" s="15">
        <v>18.32017501773914</v>
      </c>
      <c r="G113" s="15">
        <v>15.145169469764655</v>
      </c>
      <c r="H113" s="15">
        <v>73.17425351461407</v>
      </c>
      <c r="I113" s="15">
        <v>55.047788375507324</v>
      </c>
      <c r="J113" s="15">
        <v>758.6792808558718</v>
      </c>
      <c r="K113" s="15">
        <v>730.3166383907683</v>
      </c>
      <c r="L113" s="15">
        <v>1512.2336432371958</v>
      </c>
      <c r="M113" s="15">
        <v>720.184737856561</v>
      </c>
      <c r="N113" s="15">
        <v>490.1270734555963</v>
      </c>
      <c r="O113" s="15">
        <v>428.8611892736467</v>
      </c>
      <c r="P113" s="15">
        <v>1.142857142857143</v>
      </c>
      <c r="Q113" s="15">
        <v>55.189086156910506</v>
      </c>
      <c r="R113" s="15">
        <v>104.95654502503194</v>
      </c>
      <c r="S113" s="15">
        <v>0.0003264459538460803</v>
      </c>
      <c r="T113" s="15">
        <v>0.3653522997717129</v>
      </c>
      <c r="U113" s="15">
        <v>76.88868464834668</v>
      </c>
      <c r="V113" s="15">
        <v>368.8206227753362</v>
      </c>
      <c r="W113" s="15">
        <v>21.563</v>
      </c>
      <c r="X113" s="15">
        <v>-16.35125965723576</v>
      </c>
      <c r="Y113" s="15" t="s">
        <v>5</v>
      </c>
      <c r="Z113" s="15">
        <v>408.987</v>
      </c>
      <c r="AA113" s="15">
        <v>198.7213</v>
      </c>
      <c r="AB113" s="15">
        <v>50.95289859185581</v>
      </c>
      <c r="AC113" s="15">
        <v>3839</v>
      </c>
      <c r="AD113" s="15">
        <v>1.9531833775476777</v>
      </c>
      <c r="AE113" s="15">
        <v>3.4241776807640107</v>
      </c>
      <c r="AF113" s="15">
        <v>2.7623469157980196</v>
      </c>
    </row>
    <row r="114" spans="1:32" ht="12.75">
      <c r="A114" s="64">
        <v>1964</v>
      </c>
      <c r="B114" s="15">
        <v>8.378475</v>
      </c>
      <c r="C114" s="15">
        <v>0.594</v>
      </c>
      <c r="D114" s="15">
        <v>0.6119</v>
      </c>
      <c r="E114" s="15">
        <v>0.970746854061121</v>
      </c>
      <c r="F114" s="15">
        <v>19.875883170721327</v>
      </c>
      <c r="G114" s="15">
        <v>15.92074002582657</v>
      </c>
      <c r="H114" s="15">
        <v>77.15685201166751</v>
      </c>
      <c r="I114" s="15">
        <v>56.189311761044316</v>
      </c>
      <c r="J114" s="15">
        <v>829.2301678184751</v>
      </c>
      <c r="K114" s="15">
        <v>739.7703734090991</v>
      </c>
      <c r="L114" s="15">
        <v>1589.0091624495271</v>
      </c>
      <c r="M114" s="15">
        <v>765.0657856845352</v>
      </c>
      <c r="N114" s="15">
        <v>482.6490467452907</v>
      </c>
      <c r="O114" s="15">
        <v>419.69482325677455</v>
      </c>
      <c r="P114" s="15">
        <v>1.15</v>
      </c>
      <c r="Q114" s="15">
        <v>55.83287363994922</v>
      </c>
      <c r="R114" s="15">
        <v>105.09709095889612</v>
      </c>
      <c r="S114" s="15">
        <v>0.0004765367331625091</v>
      </c>
      <c r="T114" s="15">
        <v>0.37828040650650063</v>
      </c>
      <c r="U114" s="15">
        <v>102.6153842862814</v>
      </c>
      <c r="V114" s="15">
        <v>365.13449623339386</v>
      </c>
      <c r="W114" s="15">
        <v>33.643</v>
      </c>
      <c r="X114" s="15">
        <v>-16.918212390288435</v>
      </c>
      <c r="Y114" s="15" t="s">
        <v>5</v>
      </c>
      <c r="Z114" s="15">
        <v>414.652</v>
      </c>
      <c r="AA114" s="15">
        <v>181.8071</v>
      </c>
      <c r="AB114" s="15">
        <v>49.28212415178597</v>
      </c>
      <c r="AC114" s="15">
        <v>4063.9</v>
      </c>
      <c r="AD114" s="15">
        <v>2.249873344262645</v>
      </c>
      <c r="AE114" s="15">
        <v>3.3474013842126693</v>
      </c>
      <c r="AF114" s="15">
        <v>2.8494929929743007</v>
      </c>
    </row>
    <row r="115" spans="1:32" ht="12.75">
      <c r="A115" s="64">
        <v>1965</v>
      </c>
      <c r="B115" s="15">
        <v>8.572243</v>
      </c>
      <c r="C115" s="15">
        <v>0.6842</v>
      </c>
      <c r="D115" s="15">
        <v>0.6155</v>
      </c>
      <c r="E115" s="15">
        <v>1.11161657189277</v>
      </c>
      <c r="F115" s="15">
        <v>19.2568884126043</v>
      </c>
      <c r="G115" s="15">
        <v>16.16849173123524</v>
      </c>
      <c r="H115" s="15">
        <v>92.61260510582981</v>
      </c>
      <c r="I115" s="15">
        <v>61.242454286019765</v>
      </c>
      <c r="J115" s="15">
        <v>723.5815709800182</v>
      </c>
      <c r="K115" s="15">
        <v>748.0433386511527</v>
      </c>
      <c r="L115" s="15">
        <v>1659.1302481186813</v>
      </c>
      <c r="M115" s="15">
        <v>698.8048715864084</v>
      </c>
      <c r="N115" s="15">
        <v>618.9202407754797</v>
      </c>
      <c r="O115" s="15">
        <v>504.90861747473343</v>
      </c>
      <c r="P115" s="15">
        <v>1.2258064516129032</v>
      </c>
      <c r="Q115" s="15">
        <v>58.577438600265104</v>
      </c>
      <c r="R115" s="15">
        <v>96.10600030631416</v>
      </c>
      <c r="S115" s="15">
        <v>0.0006139724878344209</v>
      </c>
      <c r="T115" s="15">
        <v>0.25340530939988337</v>
      </c>
      <c r="U115" s="15">
        <v>37.460961941673766</v>
      </c>
      <c r="V115" s="15">
        <v>347.08395607698606</v>
      </c>
      <c r="W115" s="15">
        <v>53.556</v>
      </c>
      <c r="X115" s="15">
        <v>-8.090384541967133</v>
      </c>
      <c r="Y115" s="15" t="s">
        <v>5</v>
      </c>
      <c r="Z115" s="15">
        <v>247.167</v>
      </c>
      <c r="AA115" s="15">
        <v>99.1196</v>
      </c>
      <c r="AB115" s="15">
        <v>55.964268273686294</v>
      </c>
      <c r="AC115" s="15">
        <v>4288.7</v>
      </c>
      <c r="AD115" s="15">
        <v>2.2953051867568375</v>
      </c>
      <c r="AE115" s="15">
        <v>1.9807806628486935</v>
      </c>
      <c r="AF115" s="15">
        <v>2.5850308169341307</v>
      </c>
    </row>
    <row r="116" spans="1:32" ht="12.75">
      <c r="A116" s="64">
        <v>1966</v>
      </c>
      <c r="B116" s="15">
        <v>8.763277</v>
      </c>
      <c r="C116" s="15">
        <v>0.8663</v>
      </c>
      <c r="D116" s="15">
        <v>0.7754</v>
      </c>
      <c r="E116" s="15">
        <v>1.117229816868713</v>
      </c>
      <c r="F116" s="15">
        <v>15.116269123126163</v>
      </c>
      <c r="G116" s="15">
        <v>20.77882781449219</v>
      </c>
      <c r="H116" s="15">
        <v>152.38795455968486</v>
      </c>
      <c r="I116" s="15">
        <v>94.95523735662631</v>
      </c>
      <c r="J116" s="15">
        <v>895.5528658514716</v>
      </c>
      <c r="K116" s="15">
        <v>904.3242496807071</v>
      </c>
      <c r="L116" s="15">
        <v>1867.9525440283694</v>
      </c>
      <c r="M116" s="15">
        <v>728.1316360016594</v>
      </c>
      <c r="N116" s="15">
        <v>714.6085674743201</v>
      </c>
      <c r="O116" s="15">
        <v>648.4411075229942</v>
      </c>
      <c r="P116" s="15">
        <v>1.1020408163265305</v>
      </c>
      <c r="Q116" s="15">
        <v>57.91909877097552</v>
      </c>
      <c r="R116" s="15">
        <v>92.43897665413519</v>
      </c>
      <c r="S116" s="15">
        <v>0.0007556584465654412</v>
      </c>
      <c r="T116" s="15">
        <v>0.2076393647782453</v>
      </c>
      <c r="U116" s="15">
        <v>162.37494672055385</v>
      </c>
      <c r="V116" s="15">
        <v>497.3146289941658</v>
      </c>
      <c r="W116" s="15">
        <v>103.1</v>
      </c>
      <c r="X116" s="15">
        <v>-4.069042978511095</v>
      </c>
      <c r="Y116" s="15" t="s">
        <v>5</v>
      </c>
      <c r="Z116" s="15">
        <v>230.386</v>
      </c>
      <c r="AA116" s="15">
        <v>99.617</v>
      </c>
      <c r="AB116" s="15">
        <v>62.64736603396564</v>
      </c>
      <c r="AC116" s="15">
        <v>4513.6</v>
      </c>
      <c r="AD116" s="15">
        <v>1.9328575065891185</v>
      </c>
      <c r="AE116" s="15">
        <v>1.6455599077384742</v>
      </c>
      <c r="AF116" s="15">
        <v>1.9196169928350715</v>
      </c>
    </row>
    <row r="117" spans="1:32" ht="12.75">
      <c r="A117" s="64">
        <v>1967</v>
      </c>
      <c r="B117" s="15">
        <v>8.951490999999999</v>
      </c>
      <c r="C117" s="15">
        <v>0.8743</v>
      </c>
      <c r="D117" s="15">
        <v>0.769</v>
      </c>
      <c r="E117" s="15">
        <v>1.136931079323797</v>
      </c>
      <c r="F117" s="15">
        <v>15.609076808134699</v>
      </c>
      <c r="G117" s="15">
        <v>19.087653129746062</v>
      </c>
      <c r="H117" s="15">
        <v>137.95617614432769</v>
      </c>
      <c r="I117" s="15">
        <v>94.78252368052514</v>
      </c>
      <c r="J117" s="15">
        <v>934.8974734575057</v>
      </c>
      <c r="K117" s="15">
        <v>929.2087605651235</v>
      </c>
      <c r="L117" s="15">
        <v>1921.4964539397984</v>
      </c>
      <c r="M117" s="15">
        <v>745.5610442689751</v>
      </c>
      <c r="N117" s="15">
        <v>724.3595615724104</v>
      </c>
      <c r="O117" s="15">
        <v>702.07157506249</v>
      </c>
      <c r="P117" s="15">
        <v>1.0317460317460319</v>
      </c>
      <c r="Q117" s="15">
        <v>51.90831142187273</v>
      </c>
      <c r="R117" s="15">
        <v>83.00948637084018</v>
      </c>
      <c r="S117" s="15">
        <v>0.0008973444052964613</v>
      </c>
      <c r="T117" s="15">
        <v>0.17185025692665867</v>
      </c>
      <c r="U117" s="15">
        <v>146.87783110037492</v>
      </c>
      <c r="V117" s="15">
        <v>537.4747946867285</v>
      </c>
      <c r="W117" s="15">
        <v>119.15</v>
      </c>
      <c r="X117" s="15">
        <v>-1.1563130055708637</v>
      </c>
      <c r="Y117" s="15" t="s">
        <v>5</v>
      </c>
      <c r="Z117" s="15">
        <v>190.6</v>
      </c>
      <c r="AA117" s="15">
        <v>62.856</v>
      </c>
      <c r="AB117" s="15">
        <v>71.0002845959358</v>
      </c>
      <c r="AC117" s="15">
        <v>4618.9</v>
      </c>
      <c r="AD117" s="15">
        <v>1.5921864136786308</v>
      </c>
      <c r="AE117" s="15">
        <v>4.079707861907799</v>
      </c>
      <c r="AF117" s="15">
        <v>2.273281536256988</v>
      </c>
    </row>
    <row r="118" spans="1:32" ht="12.75">
      <c r="A118" s="64">
        <v>1968</v>
      </c>
      <c r="B118" s="15">
        <v>9.136460999999999</v>
      </c>
      <c r="C118" s="15">
        <v>0.9111</v>
      </c>
      <c r="D118" s="15">
        <v>0.8016</v>
      </c>
      <c r="E118" s="15">
        <v>1.1366017964071857</v>
      </c>
      <c r="F118" s="15">
        <v>15.925516973366214</v>
      </c>
      <c r="G118" s="15">
        <v>20.85423050744265</v>
      </c>
      <c r="H118" s="15">
        <v>147.6864534561847</v>
      </c>
      <c r="I118" s="15">
        <v>96.34983819922348</v>
      </c>
      <c r="J118" s="15">
        <v>1068.964738367083</v>
      </c>
      <c r="K118" s="15">
        <v>976.3279452327147</v>
      </c>
      <c r="L118" s="15">
        <v>1983.715127053743</v>
      </c>
      <c r="M118" s="15">
        <v>778.2549767193881</v>
      </c>
      <c r="N118" s="15">
        <v>802.8318474094215</v>
      </c>
      <c r="O118" s="15">
        <v>767.5425354353811</v>
      </c>
      <c r="P118" s="15">
        <v>1.0459770114942528</v>
      </c>
      <c r="Q118" s="15">
        <v>52.244151733058075</v>
      </c>
      <c r="R118" s="15">
        <v>75.4962481836034</v>
      </c>
      <c r="S118" s="15">
        <v>0.0011334876698481616</v>
      </c>
      <c r="T118" s="15">
        <v>0.23361485118150505</v>
      </c>
      <c r="U118" s="15">
        <v>149.71490604986687</v>
      </c>
      <c r="V118" s="15">
        <v>606.358602993951</v>
      </c>
      <c r="W118" s="15">
        <v>139.338</v>
      </c>
      <c r="X118" s="15">
        <v>-5.472927884812851</v>
      </c>
      <c r="Y118" s="15" t="s">
        <v>5</v>
      </c>
      <c r="Z118" s="15">
        <v>228.304</v>
      </c>
      <c r="AA118" s="15">
        <v>92.8957</v>
      </c>
      <c r="AB118" s="15">
        <v>71.83567181597071</v>
      </c>
      <c r="AC118" s="15">
        <v>4837.2</v>
      </c>
      <c r="AD118" s="15">
        <v>1.218800301378831</v>
      </c>
      <c r="AE118" s="15">
        <v>2.8809419753323855</v>
      </c>
      <c r="AF118" s="15">
        <v>1.4545435374896165</v>
      </c>
    </row>
    <row r="119" spans="1:32" ht="12.75">
      <c r="A119" s="64">
        <v>1969</v>
      </c>
      <c r="B119" s="15">
        <v>9.317993</v>
      </c>
      <c r="C119" s="15">
        <v>1.1733</v>
      </c>
      <c r="D119" s="15">
        <v>0.9268</v>
      </c>
      <c r="E119" s="15">
        <v>1.2659689253344844</v>
      </c>
      <c r="F119" s="15">
        <v>16.49095309529124</v>
      </c>
      <c r="G119" s="15">
        <v>24.355069822999916</v>
      </c>
      <c r="H119" s="15">
        <v>185.52325745357965</v>
      </c>
      <c r="I119" s="15">
        <v>116.978289430243</v>
      </c>
      <c r="J119" s="15">
        <v>1050.7797842096577</v>
      </c>
      <c r="K119" s="15">
        <v>861.3347285068412</v>
      </c>
      <c r="L119" s="15">
        <v>2036.958449812524</v>
      </c>
      <c r="M119" s="15">
        <v>797.0997350725736</v>
      </c>
      <c r="N119" s="15">
        <v>865.7310536453164</v>
      </c>
      <c r="O119" s="15">
        <v>886.0216252151284</v>
      </c>
      <c r="P119" s="15">
        <v>0.9770992366412214</v>
      </c>
      <c r="Q119" s="15">
        <v>47.496788160970624</v>
      </c>
      <c r="R119" s="15">
        <v>75.00930568466877</v>
      </c>
      <c r="S119" s="15">
        <v>0.0014785192174987022</v>
      </c>
      <c r="T119" s="15">
        <v>0.26574174523572136</v>
      </c>
      <c r="U119" s="15">
        <v>159.6191630158552</v>
      </c>
      <c r="V119" s="15">
        <v>642.4671311388172</v>
      </c>
      <c r="W119" s="15">
        <v>169.686</v>
      </c>
      <c r="X119" s="15">
        <v>-5.723264284234409</v>
      </c>
      <c r="Y119" s="15" t="s">
        <v>5</v>
      </c>
      <c r="Z119" s="15">
        <v>278.711</v>
      </c>
      <c r="AA119" s="15">
        <v>100</v>
      </c>
      <c r="AB119" s="15">
        <v>76.84704149780119</v>
      </c>
      <c r="AC119" s="15">
        <v>5026.6</v>
      </c>
      <c r="AD119" s="15">
        <v>1.4168086423585402</v>
      </c>
      <c r="AE119" s="15">
        <v>2.854262864988404</v>
      </c>
      <c r="AF119" s="15">
        <v>1.327633330652045</v>
      </c>
    </row>
    <row r="120" spans="1:32" ht="12.75">
      <c r="A120" s="64">
        <v>1970</v>
      </c>
      <c r="B120" s="15">
        <v>9.496006999999999</v>
      </c>
      <c r="C120" s="15">
        <v>1.1119</v>
      </c>
      <c r="D120" s="15">
        <v>0.956</v>
      </c>
      <c r="E120" s="15">
        <v>1.1630753138075316</v>
      </c>
      <c r="F120" s="15">
        <v>16.83332495376178</v>
      </c>
      <c r="G120" s="15">
        <v>23.730304652838928</v>
      </c>
      <c r="H120" s="15">
        <v>162.694524724188</v>
      </c>
      <c r="I120" s="15">
        <v>103.77719563657392</v>
      </c>
      <c r="J120" s="15">
        <v>1109.618962013261</v>
      </c>
      <c r="K120" s="15">
        <v>888.8875639042939</v>
      </c>
      <c r="L120" s="15">
        <v>2077.280888570409</v>
      </c>
      <c r="M120" s="15">
        <v>773.514286385523</v>
      </c>
      <c r="N120" s="15">
        <v>959.8314672751729</v>
      </c>
      <c r="O120" s="15">
        <v>816.8778444895089</v>
      </c>
      <c r="P120" s="15">
        <v>1.175</v>
      </c>
      <c r="Q120" s="15">
        <v>33.94301156264793</v>
      </c>
      <c r="R120" s="15">
        <v>71.87045670645954</v>
      </c>
      <c r="S120" s="15">
        <v>0.0019586771887538305</v>
      </c>
      <c r="T120" s="15">
        <v>0.2812282834994164</v>
      </c>
      <c r="U120" s="15">
        <v>223.62030992900304</v>
      </c>
      <c r="V120" s="15">
        <v>765.9761438047564</v>
      </c>
      <c r="W120" s="15">
        <v>152.873</v>
      </c>
      <c r="X120" s="15">
        <v>-6.339875925745087</v>
      </c>
      <c r="Y120" s="15" t="s">
        <v>5</v>
      </c>
      <c r="Z120" s="15">
        <v>149.24</v>
      </c>
      <c r="AA120" s="15">
        <v>37.9558</v>
      </c>
      <c r="AB120" s="15">
        <v>83.52918561970151</v>
      </c>
      <c r="AC120" s="15">
        <v>5115.1</v>
      </c>
      <c r="AD120" s="15">
        <v>0.7119354539876879</v>
      </c>
      <c r="AE120" s="15">
        <v>2.889331153055207</v>
      </c>
      <c r="AF120" s="15">
        <v>1.5332751324169003</v>
      </c>
    </row>
    <row r="121" spans="1:32" ht="12.75">
      <c r="A121" s="64">
        <v>1971</v>
      </c>
      <c r="B121" s="15">
        <v>9.670378</v>
      </c>
      <c r="C121" s="15">
        <v>0.9986</v>
      </c>
      <c r="D121" s="15">
        <v>1.0149</v>
      </c>
      <c r="E121" s="15">
        <v>0.9839393043649622</v>
      </c>
      <c r="F121" s="15">
        <v>16.973385289311704</v>
      </c>
      <c r="G121" s="15">
        <v>23.040908603006113</v>
      </c>
      <c r="H121" s="15">
        <v>132.5351682642946</v>
      </c>
      <c r="I121" s="15">
        <v>89.08675129884429</v>
      </c>
      <c r="J121" s="15">
        <v>1004.6438819954493</v>
      </c>
      <c r="K121" s="15">
        <v>879.0974943738418</v>
      </c>
      <c r="L121" s="15">
        <v>2359.313672738477</v>
      </c>
      <c r="M121" s="15">
        <v>820.0612577957629</v>
      </c>
      <c r="N121" s="15">
        <v>1407.9490228214318</v>
      </c>
      <c r="O121" s="15">
        <v>982.5867802771924</v>
      </c>
      <c r="P121" s="15">
        <v>1.4329004329004331</v>
      </c>
      <c r="Q121" s="15">
        <v>16.31724130897182</v>
      </c>
      <c r="R121" s="15">
        <v>74.6801615497462</v>
      </c>
      <c r="S121" s="15">
        <v>0.0023509373893147007</v>
      </c>
      <c r="T121" s="15">
        <v>0.18254479599568008</v>
      </c>
      <c r="U121" s="15">
        <v>381.67754023494575</v>
      </c>
      <c r="V121" s="15">
        <v>1288.8475949090446</v>
      </c>
      <c r="W121" s="15">
        <v>224.311</v>
      </c>
      <c r="X121" s="15">
        <v>-2.7520983649738207</v>
      </c>
      <c r="Y121" s="15" t="s">
        <v>5</v>
      </c>
      <c r="Z121" s="15">
        <v>192.63</v>
      </c>
      <c r="AA121" s="15">
        <v>23.2246</v>
      </c>
      <c r="AB121" s="15">
        <v>97.72981472191607</v>
      </c>
      <c r="AC121" s="15">
        <v>5278.6</v>
      </c>
      <c r="AD121" s="15">
        <v>0.17214547395590962</v>
      </c>
      <c r="AE121" s="15">
        <v>1.0644277184378996</v>
      </c>
      <c r="AF121" s="15">
        <v>1.9116378567092474</v>
      </c>
    </row>
    <row r="122" spans="1:32" ht="12.75">
      <c r="A122" s="64">
        <v>1972</v>
      </c>
      <c r="B122" s="15">
        <v>9.841144</v>
      </c>
      <c r="C122" s="15">
        <v>0.8492000000000001</v>
      </c>
      <c r="D122" s="15">
        <v>1.1023</v>
      </c>
      <c r="E122" s="15">
        <v>0.7703891862469382</v>
      </c>
      <c r="F122" s="15">
        <v>14.405591075109376</v>
      </c>
      <c r="G122" s="15">
        <v>24.77517054086679</v>
      </c>
      <c r="H122" s="15">
        <v>131.47023561649044</v>
      </c>
      <c r="I122" s="15">
        <v>82.61935709927492</v>
      </c>
      <c r="J122" s="15">
        <v>771.6631884538689</v>
      </c>
      <c r="K122" s="15">
        <v>805.9468973778205</v>
      </c>
      <c r="L122" s="15">
        <v>2412.0816164789885</v>
      </c>
      <c r="M122" s="15">
        <v>789.2810556970878</v>
      </c>
      <c r="N122" s="15">
        <v>2384.182723347655</v>
      </c>
      <c r="O122" s="15">
        <v>1727.31605467024</v>
      </c>
      <c r="P122" s="15">
        <v>1.380281690140845</v>
      </c>
      <c r="Q122" s="15">
        <v>7.402077958393261</v>
      </c>
      <c r="R122" s="15">
        <v>68.63778227608191</v>
      </c>
      <c r="S122" s="15">
        <v>0.004110423208771399</v>
      </c>
      <c r="T122" s="15">
        <v>0.5587118560199773</v>
      </c>
      <c r="U122" s="15">
        <v>686.0607428408558</v>
      </c>
      <c r="V122" s="15">
        <v>1802.7340795924615</v>
      </c>
      <c r="W122" s="15">
        <v>140.153</v>
      </c>
      <c r="X122" s="15">
        <v>-24.617241123689727</v>
      </c>
      <c r="Y122" s="15" t="s">
        <v>5</v>
      </c>
      <c r="Z122" s="15">
        <v>96.065</v>
      </c>
      <c r="AA122" s="15">
        <v>8.9042</v>
      </c>
      <c r="AB122" s="15">
        <v>81.02302395959674</v>
      </c>
      <c r="AC122" s="15">
        <v>5532.05</v>
      </c>
      <c r="AD122" s="15">
        <v>0.8178457654808557</v>
      </c>
      <c r="AE122" s="15">
        <v>-0.24896680073013933</v>
      </c>
      <c r="AF122" s="15">
        <v>2.864681893020138</v>
      </c>
    </row>
    <row r="123" spans="1:32" ht="12.75">
      <c r="A123" s="64">
        <v>1973</v>
      </c>
      <c r="B123" s="15">
        <v>10.008692</v>
      </c>
      <c r="C123" s="15">
        <v>1.3091</v>
      </c>
      <c r="D123" s="15">
        <v>1.4474</v>
      </c>
      <c r="E123" s="15">
        <v>0.9044493574685643</v>
      </c>
      <c r="F123" s="15">
        <v>14.81020796599824</v>
      </c>
      <c r="G123" s="15">
        <v>27.683560126098975</v>
      </c>
      <c r="H123" s="15">
        <v>167.75548564397235</v>
      </c>
      <c r="I123" s="15">
        <v>100.73498611975653</v>
      </c>
      <c r="J123" s="15">
        <v>860.960293591102</v>
      </c>
      <c r="K123" s="15">
        <v>725.5172608279647</v>
      </c>
      <c r="L123" s="15">
        <v>2225.6652190813224</v>
      </c>
      <c r="M123" s="15">
        <v>770.8928498226034</v>
      </c>
      <c r="N123" s="15">
        <v>2103.203848149982</v>
      </c>
      <c r="O123" s="15">
        <v>1718.4071541275543</v>
      </c>
      <c r="P123" s="15">
        <v>1.2239263803680982</v>
      </c>
      <c r="Q123" s="15">
        <v>5.616834892118487</v>
      </c>
      <c r="R123" s="15">
        <v>79.41289423646133</v>
      </c>
      <c r="S123" s="15">
        <v>0.018971056959170552</v>
      </c>
      <c r="T123" s="15">
        <v>1.52938850608861</v>
      </c>
      <c r="U123" s="15">
        <v>504.4526523006348</v>
      </c>
      <c r="V123" s="15">
        <v>1695.2139287344214</v>
      </c>
      <c r="W123" s="15">
        <v>92.163</v>
      </c>
      <c r="X123" s="15">
        <v>-44.650653838665185</v>
      </c>
      <c r="Y123" s="15" t="s">
        <v>5</v>
      </c>
      <c r="Z123" s="15">
        <v>344.816</v>
      </c>
      <c r="AA123" s="15">
        <v>96.2265</v>
      </c>
      <c r="AB123" s="15">
        <v>45.94152891002533</v>
      </c>
      <c r="AC123" s="15">
        <v>5840.6</v>
      </c>
      <c r="AD123" s="15">
        <v>0.9957169744033463</v>
      </c>
      <c r="AE123" s="15">
        <v>-5.318211714374013</v>
      </c>
      <c r="AF123" s="15">
        <v>0.7622223231479319</v>
      </c>
    </row>
    <row r="124" spans="1:32" ht="12.75">
      <c r="A124" s="64">
        <v>1974</v>
      </c>
      <c r="B124" s="15">
        <v>10.173612</v>
      </c>
      <c r="C124" s="15">
        <v>2.1505</v>
      </c>
      <c r="D124" s="15">
        <v>2.0155</v>
      </c>
      <c r="E124" s="15">
        <v>1.0669808980401887</v>
      </c>
      <c r="F124" s="15">
        <v>21.610199246110863</v>
      </c>
      <c r="G124" s="15">
        <v>27.909768204950367</v>
      </c>
      <c r="H124" s="15">
        <v>136.73692086964064</v>
      </c>
      <c r="I124" s="15">
        <v>75.46879730817194</v>
      </c>
      <c r="J124" s="15">
        <v>808.4259815807624</v>
      </c>
      <c r="K124" s="15">
        <v>919.6452375972401</v>
      </c>
      <c r="L124" s="15">
        <v>2168.853125171751</v>
      </c>
      <c r="M124" s="15">
        <v>941.861654584258</v>
      </c>
      <c r="N124" s="15">
        <v>2651.5943208297026</v>
      </c>
      <c r="O124" s="15">
        <v>2220.9935336864173</v>
      </c>
      <c r="P124" s="15">
        <v>1.1938775510204083</v>
      </c>
      <c r="Q124" s="15">
        <v>27.779945902493246</v>
      </c>
      <c r="R124" s="15">
        <v>51.39653848438431</v>
      </c>
      <c r="S124" s="15">
        <v>0.11472343171440105</v>
      </c>
      <c r="T124" s="15">
        <v>1.7996097904327168</v>
      </c>
      <c r="U124" s="15">
        <v>304.4713662938248</v>
      </c>
      <c r="V124" s="15">
        <v>1113.7219144392213</v>
      </c>
      <c r="W124" s="15">
        <v>547.065</v>
      </c>
      <c r="X124" s="15">
        <v>2.8036124832650833</v>
      </c>
      <c r="Y124" s="15" t="s">
        <v>5</v>
      </c>
      <c r="Z124" s="15">
        <v>298.286</v>
      </c>
      <c r="AA124" s="15">
        <v>151.5854</v>
      </c>
      <c r="AB124" s="15">
        <v>54.29444747199548</v>
      </c>
      <c r="AC124" s="15">
        <v>5849.4</v>
      </c>
      <c r="AD124" s="15">
        <v>-2.5977624569057047</v>
      </c>
      <c r="AE124" s="15">
        <v>-9.365473131049338</v>
      </c>
      <c r="AF124" s="15">
        <v>-2.634490272279544</v>
      </c>
    </row>
    <row r="125" spans="1:32" ht="12.75">
      <c r="A125" s="64">
        <v>1975</v>
      </c>
      <c r="B125" s="15">
        <v>10.336553</v>
      </c>
      <c r="C125" s="15">
        <v>1.5895</v>
      </c>
      <c r="D125" s="15">
        <v>1.7078</v>
      </c>
      <c r="E125" s="15">
        <v>0.9307295936292306</v>
      </c>
      <c r="F125" s="15">
        <v>19.669577963049232</v>
      </c>
      <c r="G125" s="15">
        <v>19.13074038286062</v>
      </c>
      <c r="H125" s="15">
        <v>89.8239093117142</v>
      </c>
      <c r="I125" s="15">
        <v>92.84391102768541</v>
      </c>
      <c r="J125" s="15">
        <v>821.4660155804798</v>
      </c>
      <c r="K125" s="15">
        <v>959.8600558721681</v>
      </c>
      <c r="L125" s="15">
        <v>1616.5249178833417</v>
      </c>
      <c r="M125" s="15">
        <v>835.911682681661</v>
      </c>
      <c r="N125" s="15">
        <v>2233.4317032795707</v>
      </c>
      <c r="O125" s="15">
        <v>2102.334183044318</v>
      </c>
      <c r="P125" s="15">
        <v>1.06235807860262</v>
      </c>
      <c r="Q125" s="15">
        <v>25.439188137537098</v>
      </c>
      <c r="R125" s="15">
        <v>28.939342247531957</v>
      </c>
      <c r="S125" s="15">
        <v>0.5446327273915914</v>
      </c>
      <c r="T125" s="15">
        <v>1.557587382567461</v>
      </c>
      <c r="U125" s="15">
        <v>249.3790644026893</v>
      </c>
      <c r="V125" s="15">
        <v>954.1659431464112</v>
      </c>
      <c r="W125" s="15">
        <v>428.147</v>
      </c>
      <c r="X125" s="15">
        <v>99.91887803525057</v>
      </c>
      <c r="Y125" s="15" t="s">
        <v>5</v>
      </c>
      <c r="Z125" s="15">
        <v>466.317</v>
      </c>
      <c r="AA125" s="15">
        <v>227.1965</v>
      </c>
      <c r="AB125" s="15">
        <v>51.78828581189073</v>
      </c>
      <c r="AC125" s="15">
        <v>5828.38</v>
      </c>
      <c r="AD125" s="15">
        <v>-2.9187338052192118</v>
      </c>
      <c r="AE125" s="15">
        <v>-3.023338365532238</v>
      </c>
      <c r="AF125" s="15">
        <v>-0.6900949134068024</v>
      </c>
    </row>
    <row r="126" spans="1:32" ht="12.75">
      <c r="A126" s="64">
        <v>1976</v>
      </c>
      <c r="B126" s="15">
        <v>10.497798999999999</v>
      </c>
      <c r="C126" s="15">
        <v>2.1155999999999997</v>
      </c>
      <c r="D126" s="15">
        <v>1.655</v>
      </c>
      <c r="E126" s="15">
        <v>1.2783081570996977</v>
      </c>
      <c r="F126" s="15">
        <v>23.707033738650335</v>
      </c>
      <c r="G126" s="15">
        <v>19.69087467334978</v>
      </c>
      <c r="H126" s="15">
        <v>105.35497382175176</v>
      </c>
      <c r="I126" s="15">
        <v>87.58921731159087</v>
      </c>
      <c r="J126" s="15">
        <v>721.635855720376</v>
      </c>
      <c r="K126" s="15">
        <v>944.3863952721648</v>
      </c>
      <c r="L126" s="15">
        <v>1713.7736512276235</v>
      </c>
      <c r="M126" s="15">
        <v>937.7829778118083</v>
      </c>
      <c r="N126" s="15">
        <v>2282.2227835431236</v>
      </c>
      <c r="O126" s="15">
        <v>2307.8379475352085</v>
      </c>
      <c r="P126" s="15">
        <v>0.988900796080833</v>
      </c>
      <c r="Q126" s="15">
        <v>29.31436951867264</v>
      </c>
      <c r="R126" s="15">
        <v>31.987757224031377</v>
      </c>
      <c r="S126" s="15">
        <v>1.6982128247720947</v>
      </c>
      <c r="T126" s="15">
        <v>1.1372200247167235</v>
      </c>
      <c r="U126" s="15">
        <v>263.80674640124863</v>
      </c>
      <c r="V126" s="15">
        <v>1566.293671322949</v>
      </c>
      <c r="W126" s="15">
        <v>139.862</v>
      </c>
      <c r="X126" s="15">
        <v>110.86738603796013</v>
      </c>
      <c r="Y126" s="15" t="s">
        <v>5</v>
      </c>
      <c r="Z126" s="15">
        <v>582.545</v>
      </c>
      <c r="AA126" s="15">
        <v>384.6872</v>
      </c>
      <c r="AB126" s="15">
        <v>54.29444747199548</v>
      </c>
      <c r="AC126" s="15">
        <v>6104</v>
      </c>
      <c r="AD126" s="15">
        <v>-0.5884949085853517</v>
      </c>
      <c r="AE126" s="15">
        <v>0.4483164292890809</v>
      </c>
      <c r="AF126" s="15">
        <v>1.925744216055536</v>
      </c>
    </row>
    <row r="127" spans="1:32" ht="12.75">
      <c r="A127" s="64">
        <v>1977</v>
      </c>
      <c r="B127" s="15">
        <v>10.657947</v>
      </c>
      <c r="C127" s="15">
        <v>2.1855</v>
      </c>
      <c r="D127" s="15">
        <v>2.4173</v>
      </c>
      <c r="E127" s="15">
        <v>0.9041078889670294</v>
      </c>
      <c r="F127" s="15">
        <v>24.05305112165799</v>
      </c>
      <c r="G127" s="15">
        <v>24.225808063656263</v>
      </c>
      <c r="H127" s="15">
        <v>90.35663514745622</v>
      </c>
      <c r="I127" s="15">
        <v>84.70509829080501</v>
      </c>
      <c r="J127" s="15">
        <v>996.8610209568803</v>
      </c>
      <c r="K127" s="15">
        <v>1044.645978246399</v>
      </c>
      <c r="L127" s="15">
        <v>1859.2473605582275</v>
      </c>
      <c r="M127" s="15">
        <v>963.4495926722504</v>
      </c>
      <c r="N127" s="15">
        <v>2825.511425962339</v>
      </c>
      <c r="O127" s="15">
        <v>2696.6607420422324</v>
      </c>
      <c r="P127" s="15">
        <v>1.0477815699658704</v>
      </c>
      <c r="Q127" s="15">
        <v>30.087265084651236</v>
      </c>
      <c r="R127" s="15">
        <v>34.72394031549038</v>
      </c>
      <c r="S127" s="15">
        <v>3.2595868894294675</v>
      </c>
      <c r="T127" s="15">
        <v>0.652024047780513</v>
      </c>
      <c r="U127" s="15">
        <v>285.3122286802362</v>
      </c>
      <c r="V127" s="15">
        <v>1638.2444098413562</v>
      </c>
      <c r="W127" s="15">
        <v>131.494</v>
      </c>
      <c r="X127" s="15">
        <v>55.173285972686095</v>
      </c>
      <c r="Y127" s="15" t="s">
        <v>5</v>
      </c>
      <c r="Z127" s="15">
        <v>1137.261</v>
      </c>
      <c r="AA127" s="15">
        <v>885.5928</v>
      </c>
      <c r="AB127" s="15">
        <v>59.30581715382596</v>
      </c>
      <c r="AC127" s="15">
        <v>6341.4</v>
      </c>
      <c r="AD127" s="15">
        <v>-1.0147655544369103</v>
      </c>
      <c r="AE127" s="15">
        <v>-0.683375989876752</v>
      </c>
      <c r="AF127" s="15">
        <v>1.0673224025313566</v>
      </c>
    </row>
    <row r="128" spans="1:32" ht="12.75">
      <c r="A128" s="64">
        <v>1978</v>
      </c>
      <c r="B128" s="15">
        <v>10.818391</v>
      </c>
      <c r="C128" s="15">
        <v>2.46</v>
      </c>
      <c r="D128" s="15">
        <v>3.2426</v>
      </c>
      <c r="E128" s="15">
        <v>0.7586504656756924</v>
      </c>
      <c r="F128" s="15">
        <v>25.509439577232218</v>
      </c>
      <c r="G128" s="15">
        <v>31.604500159523113</v>
      </c>
      <c r="H128" s="15">
        <v>93.26558750434806</v>
      </c>
      <c r="I128" s="15">
        <v>87.0458127072307</v>
      </c>
      <c r="J128" s="15">
        <v>1215.9597844729367</v>
      </c>
      <c r="K128" s="15">
        <v>1005.9479611875449</v>
      </c>
      <c r="L128" s="15">
        <v>2031.5518706081507</v>
      </c>
      <c r="M128" s="15">
        <v>978.759809505114</v>
      </c>
      <c r="N128" s="15">
        <v>3394.1169424797745</v>
      </c>
      <c r="O128" s="15">
        <v>3299.0957680065535</v>
      </c>
      <c r="P128" s="15">
        <v>1.0288021873734925</v>
      </c>
      <c r="Q128" s="15">
        <v>27.2610776559762</v>
      </c>
      <c r="R128" s="15">
        <v>28.806481700330146</v>
      </c>
      <c r="S128" s="15">
        <v>4.567403027862048</v>
      </c>
      <c r="T128" s="15">
        <v>0.33734431182924185</v>
      </c>
      <c r="U128" s="15">
        <v>358.7596693359927</v>
      </c>
      <c r="V128" s="15">
        <v>2239.8724039881236</v>
      </c>
      <c r="W128" s="15">
        <v>123.126</v>
      </c>
      <c r="X128" s="15">
        <v>38.57313958775224</v>
      </c>
      <c r="Y128" s="15" t="s">
        <v>5</v>
      </c>
      <c r="Z128" s="15">
        <v>1639.996</v>
      </c>
      <c r="AA128" s="15">
        <v>1375.8589</v>
      </c>
      <c r="AB128" s="15">
        <v>62.64736603396563</v>
      </c>
      <c r="AC128" s="15">
        <v>6637.9</v>
      </c>
      <c r="AD128" s="15">
        <v>-0.1491478347613695</v>
      </c>
      <c r="AE128" s="15">
        <v>-0.26738824554817686</v>
      </c>
      <c r="AF128" s="15">
        <v>0.9694145732163095</v>
      </c>
    </row>
    <row r="129" spans="1:32" ht="12.75">
      <c r="A129" s="64">
        <v>1979</v>
      </c>
      <c r="B129" s="15">
        <v>10.980846</v>
      </c>
      <c r="C129" s="15">
        <v>3.8354</v>
      </c>
      <c r="D129" s="15">
        <v>4.708399999999999</v>
      </c>
      <c r="E129" s="15">
        <v>0.8145866961175772</v>
      </c>
      <c r="F129" s="15">
        <v>28.571492979696355</v>
      </c>
      <c r="G129" s="15">
        <v>36.63493696064693</v>
      </c>
      <c r="H129" s="15">
        <v>103.64098212462623</v>
      </c>
      <c r="I129" s="15">
        <v>110.67359828254024</v>
      </c>
      <c r="J129" s="15">
        <v>1391.3547898493373</v>
      </c>
      <c r="K129" s="15">
        <v>1068.0228558525578</v>
      </c>
      <c r="L129" s="15">
        <v>2192.1188949371185</v>
      </c>
      <c r="M129" s="15">
        <v>1031.2953231769418</v>
      </c>
      <c r="N129" s="15">
        <v>3638.2024816917433</v>
      </c>
      <c r="O129" s="15">
        <v>4134.022494990889</v>
      </c>
      <c r="P129" s="15">
        <v>0.8800635424940428</v>
      </c>
      <c r="Q129" s="15">
        <v>26.085297596044</v>
      </c>
      <c r="R129" s="15">
        <v>27.916050661189086</v>
      </c>
      <c r="S129" s="15">
        <v>6.090919928594993</v>
      </c>
      <c r="T129" s="15">
        <v>0.2878543477684148</v>
      </c>
      <c r="U129" s="15">
        <v>408.3947957223922</v>
      </c>
      <c r="V129" s="15">
        <v>3081.9318296850665</v>
      </c>
      <c r="W129" s="15">
        <v>158.809</v>
      </c>
      <c r="X129" s="15">
        <v>25.75956301319571</v>
      </c>
      <c r="Y129" s="15" t="s">
        <v>5</v>
      </c>
      <c r="Z129" s="15">
        <v>2624.476</v>
      </c>
      <c r="AA129" s="15">
        <v>2464.5559</v>
      </c>
      <c r="AB129" s="15">
        <v>68.49412293583103</v>
      </c>
      <c r="AC129" s="15">
        <v>6862.4</v>
      </c>
      <c r="AD129" s="15">
        <v>-0.6353941216747536</v>
      </c>
      <c r="AE129" s="15">
        <v>-1.7745702233291247</v>
      </c>
      <c r="AF129" s="15">
        <v>-1.1139731025663457</v>
      </c>
    </row>
    <row r="130" spans="1:32" ht="12.75">
      <c r="A130" s="64">
        <v>1980</v>
      </c>
      <c r="B130" s="15">
        <v>11.146721999999999</v>
      </c>
      <c r="C130" s="15">
        <v>4.7053</v>
      </c>
      <c r="D130" s="15">
        <v>6.144699999999999</v>
      </c>
      <c r="E130" s="15">
        <v>0.7657493449639527</v>
      </c>
      <c r="F130" s="15">
        <v>32.23411315692916</v>
      </c>
      <c r="G130" s="15">
        <v>41.01906496505249</v>
      </c>
      <c r="H130" s="15">
        <v>96.691513266371</v>
      </c>
      <c r="I130" s="15">
        <v>102.13596775239728</v>
      </c>
      <c r="J130" s="15">
        <v>1683.8107604140193</v>
      </c>
      <c r="K130" s="15">
        <v>1108.9730033548196</v>
      </c>
      <c r="L130" s="15">
        <v>2327.460660376633</v>
      </c>
      <c r="M130" s="15">
        <v>1084.747869005265</v>
      </c>
      <c r="N130" s="15">
        <v>3659.5048060298286</v>
      </c>
      <c r="O130" s="15">
        <v>4281.287741998909</v>
      </c>
      <c r="P130" s="15">
        <v>0.854767309875142</v>
      </c>
      <c r="Q130" s="15">
        <v>28.549714975206594</v>
      </c>
      <c r="R130" s="15">
        <v>31.3363287657381</v>
      </c>
      <c r="S130" s="15">
        <v>8.231168312818573</v>
      </c>
      <c r="T130" s="15">
        <v>0.30112883651647926</v>
      </c>
      <c r="U130" s="15">
        <v>432.0407340549524</v>
      </c>
      <c r="V130" s="15">
        <v>3706.618409501655</v>
      </c>
      <c r="W130" s="15">
        <v>329.68</v>
      </c>
      <c r="X130" s="15">
        <v>12.871220649593184</v>
      </c>
      <c r="Y130" s="15" t="s">
        <v>5</v>
      </c>
      <c r="Z130" s="15">
        <v>4077.234</v>
      </c>
      <c r="AA130" s="15">
        <v>4491.7451</v>
      </c>
      <c r="AB130" s="15">
        <v>74.34087983769643</v>
      </c>
      <c r="AC130" s="15">
        <v>6967.2</v>
      </c>
      <c r="AD130" s="15">
        <v>-1.0565205492973213</v>
      </c>
      <c r="AE130" s="15">
        <v>-1.5978647526801755</v>
      </c>
      <c r="AF130" s="15">
        <v>-1.075267772539945</v>
      </c>
    </row>
    <row r="131" spans="1:32" ht="12.75">
      <c r="A131" s="64">
        <v>1981</v>
      </c>
      <c r="B131" s="15">
        <v>11.316454</v>
      </c>
      <c r="C131" s="15">
        <v>3.8365</v>
      </c>
      <c r="D131" s="15">
        <v>7.318</v>
      </c>
      <c r="E131" s="15">
        <v>0.5242552610002733</v>
      </c>
      <c r="F131" s="15">
        <v>31.136079749540883</v>
      </c>
      <c r="G131" s="15">
        <v>47.57774065731011</v>
      </c>
      <c r="H131" s="15">
        <v>79.49034358069459</v>
      </c>
      <c r="I131" s="15">
        <v>82.24942753155648</v>
      </c>
      <c r="J131" s="15">
        <v>1958.119194422423</v>
      </c>
      <c r="K131" s="15">
        <v>1150.9589762941632</v>
      </c>
      <c r="L131" s="15">
        <v>2387.0083342544362</v>
      </c>
      <c r="M131" s="15">
        <v>1168.2385009766467</v>
      </c>
      <c r="N131" s="15">
        <v>3805.4635366973753</v>
      </c>
      <c r="O131" s="15">
        <v>4071.511014149598</v>
      </c>
      <c r="P131" s="15">
        <v>0.9346563286878911</v>
      </c>
      <c r="Q131" s="15">
        <v>33.8834932032461</v>
      </c>
      <c r="R131" s="15">
        <v>37.23737836761274</v>
      </c>
      <c r="S131" s="15">
        <v>9.851625074966877</v>
      </c>
      <c r="T131" s="15">
        <v>0.1797084613770079</v>
      </c>
      <c r="U131" s="15">
        <v>451.5803196068094</v>
      </c>
      <c r="V131" s="15">
        <v>3832.2002423673166</v>
      </c>
      <c r="W131" s="15">
        <v>638.55</v>
      </c>
      <c r="X131" s="15">
        <v>28.760626013223312</v>
      </c>
      <c r="Y131" s="15" t="s">
        <v>5</v>
      </c>
      <c r="Z131" s="15">
        <v>2791.618</v>
      </c>
      <c r="AA131" s="15">
        <v>3258.4883</v>
      </c>
      <c r="AB131" s="15">
        <v>80.18859037794087</v>
      </c>
      <c r="AC131" s="15">
        <v>6985.7</v>
      </c>
      <c r="AD131" s="15">
        <v>4.260043573199281</v>
      </c>
      <c r="AE131" s="15">
        <v>5.33891438865334</v>
      </c>
      <c r="AF131" s="15">
        <v>3.72743736717398</v>
      </c>
    </row>
    <row r="132" spans="1:32" ht="12.75">
      <c r="A132" s="64">
        <v>1982</v>
      </c>
      <c r="B132" s="15">
        <v>11.490329</v>
      </c>
      <c r="C132" s="15">
        <v>3.7056999999999998</v>
      </c>
      <c r="D132" s="15">
        <v>4.0939</v>
      </c>
      <c r="E132" s="15">
        <v>0.9051759935513813</v>
      </c>
      <c r="F132" s="15">
        <v>35.754059662614225</v>
      </c>
      <c r="G132" s="15">
        <v>29.65883988606508</v>
      </c>
      <c r="H132" s="15">
        <v>74.50638965528502</v>
      </c>
      <c r="I132" s="15">
        <v>77.09797903404288</v>
      </c>
      <c r="J132" s="15">
        <v>1063.4830597990526</v>
      </c>
      <c r="K132" s="15">
        <v>1137.483092689226</v>
      </c>
      <c r="L132" s="15">
        <v>1886.7631159920422</v>
      </c>
      <c r="M132" s="15">
        <v>1234.6271159447952</v>
      </c>
      <c r="N132" s="15">
        <v>3903.7475040995187</v>
      </c>
      <c r="O132" s="15">
        <v>3376.1496776929594</v>
      </c>
      <c r="P132" s="15">
        <v>1.1562720485683813</v>
      </c>
      <c r="Q132" s="15">
        <v>30.296689283657937</v>
      </c>
      <c r="R132" s="15">
        <v>34.008443510396326</v>
      </c>
      <c r="S132" s="15">
        <v>10.830977145831847</v>
      </c>
      <c r="T132" s="15">
        <v>0.09477385897530954</v>
      </c>
      <c r="U132" s="15">
        <v>396.62164753557624</v>
      </c>
      <c r="V132" s="15">
        <v>4310.820655546131</v>
      </c>
      <c r="W132" s="15">
        <v>716.618</v>
      </c>
      <c r="X132" s="15">
        <v>48.99880798458016</v>
      </c>
      <c r="Y132" s="15" t="s">
        <v>5</v>
      </c>
      <c r="Z132" s="15">
        <v>2710.132</v>
      </c>
      <c r="AA132" s="15">
        <v>1294.4628</v>
      </c>
      <c r="AB132" s="15">
        <v>80.18859037794087</v>
      </c>
      <c r="AC132" s="15">
        <v>6925.8</v>
      </c>
      <c r="AD132" s="15">
        <v>4.746699283849313</v>
      </c>
      <c r="AE132" s="15">
        <v>8.733989094256993</v>
      </c>
      <c r="AF132" s="15">
        <v>6.627173584644663</v>
      </c>
    </row>
    <row r="133" spans="1:32" ht="12.75">
      <c r="A133" s="64">
        <v>1983</v>
      </c>
      <c r="B133" s="15">
        <v>11.669366</v>
      </c>
      <c r="C133" s="15">
        <v>3.8305</v>
      </c>
      <c r="D133" s="15">
        <v>3.1708000000000003</v>
      </c>
      <c r="E133" s="15">
        <v>1.2080547495900087</v>
      </c>
      <c r="F133" s="15">
        <v>36.36313050038385</v>
      </c>
      <c r="G133" s="15">
        <v>23.696065356239473</v>
      </c>
      <c r="H133" s="15">
        <v>78.11479271101585</v>
      </c>
      <c r="I133" s="15">
        <v>80.17562025862878</v>
      </c>
      <c r="J133" s="15">
        <v>729.4748431606654</v>
      </c>
      <c r="K133" s="15">
        <v>1108.6030278146782</v>
      </c>
      <c r="L133" s="15">
        <v>1945.1732713378</v>
      </c>
      <c r="M133" s="15">
        <v>1211.041604921251</v>
      </c>
      <c r="N133" s="15">
        <v>3606.753580895953</v>
      </c>
      <c r="O133" s="15">
        <v>3134.93545723805</v>
      </c>
      <c r="P133" s="15">
        <v>1.1505032974661575</v>
      </c>
      <c r="Q133" s="15">
        <v>20.399026193487714</v>
      </c>
      <c r="R133" s="15">
        <v>28.37473788085383</v>
      </c>
      <c r="S133" s="15">
        <v>13.784972797517627</v>
      </c>
      <c r="T133" s="15">
        <v>0.2411687883531286</v>
      </c>
      <c r="U133" s="15">
        <v>376.35184894483405</v>
      </c>
      <c r="V133" s="15">
        <v>3891.5637185486735</v>
      </c>
      <c r="W133" s="15">
        <v>780.737</v>
      </c>
      <c r="X133" s="15">
        <v>14.964218677567054</v>
      </c>
      <c r="Y133" s="15" t="s">
        <v>5</v>
      </c>
      <c r="Z133" s="15">
        <v>1553.958</v>
      </c>
      <c r="AA133" s="15">
        <v>1017.7784</v>
      </c>
      <c r="AB133" s="15">
        <v>71.83567181597073</v>
      </c>
      <c r="AC133" s="15">
        <v>7160.8</v>
      </c>
      <c r="AD133" s="15">
        <v>5.458084375438792</v>
      </c>
      <c r="AE133" s="15">
        <v>7.369326549471216</v>
      </c>
      <c r="AF133" s="15">
        <v>7.699628615220955</v>
      </c>
    </row>
    <row r="134" spans="1:32" ht="12.75">
      <c r="A134" s="64">
        <v>1984</v>
      </c>
      <c r="B134" s="15">
        <v>11.854656</v>
      </c>
      <c r="C134" s="15">
        <v>3.6506</v>
      </c>
      <c r="D134" s="15">
        <v>3.6538000000000004</v>
      </c>
      <c r="E134" s="15">
        <v>0.999124199463572</v>
      </c>
      <c r="F134" s="15">
        <v>36.10478573601581</v>
      </c>
      <c r="G134" s="15">
        <v>26.575330789919025</v>
      </c>
      <c r="H134" s="15">
        <v>72.97348342714535</v>
      </c>
      <c r="I134" s="15">
        <v>74.67352214798564</v>
      </c>
      <c r="J134" s="15">
        <v>840.0438545499484</v>
      </c>
      <c r="K134" s="15">
        <v>1192.2928891273316</v>
      </c>
      <c r="L134" s="15">
        <v>2135.101339547844</v>
      </c>
      <c r="M134" s="15">
        <v>1264.7870075962346</v>
      </c>
      <c r="N134" s="15">
        <v>3735.059803051821</v>
      </c>
      <c r="O134" s="15">
        <v>3313.097690801251</v>
      </c>
      <c r="P134" s="15">
        <v>1.1273618080813432</v>
      </c>
      <c r="Q134" s="15">
        <v>22.208178295447645</v>
      </c>
      <c r="R134" s="15">
        <v>27.35996419983791</v>
      </c>
      <c r="S134" s="15">
        <v>16.522573467117198</v>
      </c>
      <c r="T134" s="15">
        <v>0.18114846370724447</v>
      </c>
      <c r="U134" s="15">
        <v>388.4564358435771</v>
      </c>
      <c r="V134" s="15">
        <v>4300.455987767949</v>
      </c>
      <c r="W134" s="15">
        <v>889.987</v>
      </c>
      <c r="X134" s="15">
        <v>16.141200039693704</v>
      </c>
      <c r="Y134" s="15" t="s">
        <v>5</v>
      </c>
      <c r="Z134" s="15">
        <v>1723.238</v>
      </c>
      <c r="AA134" s="15">
        <v>838.8985</v>
      </c>
      <c r="AB134" s="15">
        <v>71.83567181597073</v>
      </c>
      <c r="AC134" s="15">
        <v>7545.7</v>
      </c>
      <c r="AD134" s="15">
        <v>5.167493315203654</v>
      </c>
      <c r="AE134" s="15">
        <v>7.038111434920481</v>
      </c>
      <c r="AF134" s="15">
        <v>7.878654971726617</v>
      </c>
    </row>
    <row r="135" spans="1:32" ht="12.75">
      <c r="A135" s="64">
        <v>1985</v>
      </c>
      <c r="B135" s="15">
        <v>12.046875</v>
      </c>
      <c r="C135" s="15">
        <v>3.8041</v>
      </c>
      <c r="D135" s="15">
        <v>3.2683</v>
      </c>
      <c r="E135" s="15">
        <v>1.1639384389437935</v>
      </c>
      <c r="F135" s="15">
        <v>42.33388270595046</v>
      </c>
      <c r="G135" s="15">
        <v>24.679797005305794</v>
      </c>
      <c r="H135" s="15">
        <v>67.33101866599878</v>
      </c>
      <c r="I135" s="15">
        <v>69.38897737621299</v>
      </c>
      <c r="J135" s="15">
        <v>970.2196889402412</v>
      </c>
      <c r="K135" s="15">
        <v>1259.0848014509634</v>
      </c>
      <c r="L135" s="15">
        <v>2159.8813903401983</v>
      </c>
      <c r="M135" s="15">
        <v>1292.6147663512822</v>
      </c>
      <c r="N135" s="15">
        <v>3768.412460393211</v>
      </c>
      <c r="O135" s="15">
        <v>3515.9632334415023</v>
      </c>
      <c r="P135" s="15">
        <v>1.071800872247633</v>
      </c>
      <c r="Q135" s="15">
        <v>17.50954878691629</v>
      </c>
      <c r="R135" s="15">
        <v>21.845273076056465</v>
      </c>
      <c r="S135" s="15">
        <v>21.390439833008365</v>
      </c>
      <c r="T135" s="15">
        <v>0.2582165505941454</v>
      </c>
      <c r="U135" s="15">
        <v>371.4930624164923</v>
      </c>
      <c r="V135" s="15">
        <v>5073.257064707013</v>
      </c>
      <c r="W135" s="15">
        <v>918.016</v>
      </c>
      <c r="X135" s="15">
        <v>11.570619488124546</v>
      </c>
      <c r="Y135" s="15" t="s">
        <v>5</v>
      </c>
      <c r="Z135" s="15">
        <v>1864.068</v>
      </c>
      <c r="AA135" s="15">
        <v>909.0769</v>
      </c>
      <c r="AB135" s="15">
        <v>68.49412293583104</v>
      </c>
      <c r="AC135" s="15">
        <v>7795</v>
      </c>
      <c r="AD135" s="15">
        <v>3.985825037749838</v>
      </c>
      <c r="AE135" s="15">
        <v>7.966902694666481</v>
      </c>
      <c r="AF135" s="15">
        <v>6.883299672370891</v>
      </c>
    </row>
    <row r="136" spans="1:32" ht="12.75">
      <c r="A136" s="64">
        <v>1986</v>
      </c>
      <c r="B136" s="15">
        <v>12.246217999999999</v>
      </c>
      <c r="C136" s="15">
        <v>4.1912</v>
      </c>
      <c r="D136" s="15">
        <v>3.4363</v>
      </c>
      <c r="E136" s="15">
        <v>1.2196839624014202</v>
      </c>
      <c r="F136" s="15">
        <v>46.808236158807134</v>
      </c>
      <c r="G136" s="15">
        <v>26.97501812679919</v>
      </c>
      <c r="H136" s="15">
        <v>69.745866683768</v>
      </c>
      <c r="I136" s="15">
        <v>71.21311774007262</v>
      </c>
      <c r="J136" s="15">
        <v>937.2173647286176</v>
      </c>
      <c r="K136" s="15">
        <v>1355.043485068126</v>
      </c>
      <c r="L136" s="15">
        <v>2324.439578716337</v>
      </c>
      <c r="M136" s="15">
        <v>1304.455084607627</v>
      </c>
      <c r="N136" s="15">
        <v>3756.977041462261</v>
      </c>
      <c r="O136" s="15">
        <v>3569.6126855515154</v>
      </c>
      <c r="P136" s="15">
        <v>1.0524887074357192</v>
      </c>
      <c r="Q136" s="15">
        <v>16.61473094370568</v>
      </c>
      <c r="R136" s="15">
        <v>19.28165571268654</v>
      </c>
      <c r="S136" s="15">
        <v>25.799997958537876</v>
      </c>
      <c r="T136" s="15">
        <v>0.1874303273652358</v>
      </c>
      <c r="U136" s="15">
        <v>420.48065342617554</v>
      </c>
      <c r="V136" s="15">
        <v>5253.721345940819</v>
      </c>
      <c r="W136" s="15">
        <v>947.351</v>
      </c>
      <c r="X136" s="15">
        <v>6.263076739818629</v>
      </c>
      <c r="Y136" s="15" t="s">
        <v>5</v>
      </c>
      <c r="Z136" s="15">
        <v>3564.34</v>
      </c>
      <c r="AA136" s="15">
        <v>2090.8452</v>
      </c>
      <c r="AB136" s="15">
        <v>70.16489737590088</v>
      </c>
      <c r="AC136" s="15">
        <v>8048.3</v>
      </c>
      <c r="AD136" s="15">
        <v>4.130827321376859</v>
      </c>
      <c r="AE136" s="15">
        <v>8.907377421010551</v>
      </c>
      <c r="AF136" s="15">
        <v>5.735203642823561</v>
      </c>
    </row>
    <row r="137" spans="1:32" ht="12.75">
      <c r="A137" s="64">
        <v>1987</v>
      </c>
      <c r="B137" s="15">
        <v>12.452223</v>
      </c>
      <c r="C137" s="15">
        <v>5.2237</v>
      </c>
      <c r="D137" s="15">
        <v>4.396400000000014</v>
      </c>
      <c r="E137" s="15">
        <v>1.1881766900191026</v>
      </c>
      <c r="F137" s="15">
        <v>49.48804014178529</v>
      </c>
      <c r="G137" s="15">
        <v>32.693721969680475</v>
      </c>
      <c r="H137" s="15">
        <v>77.88912609317973</v>
      </c>
      <c r="I137" s="15">
        <v>80.13882648977349</v>
      </c>
      <c r="J137" s="15">
        <v>1281.702509688155</v>
      </c>
      <c r="K137" s="15">
        <v>1484.1045614167792</v>
      </c>
      <c r="L137" s="15">
        <v>2447.0926017054453</v>
      </c>
      <c r="M137" s="15">
        <v>1300.1822919942877</v>
      </c>
      <c r="N137" s="15">
        <v>3652.9766950466947</v>
      </c>
      <c r="O137" s="15">
        <v>3736.2582658482647</v>
      </c>
      <c r="P137" s="15">
        <v>0.9777098998849154</v>
      </c>
      <c r="Q137" s="15">
        <v>16.232952054704995</v>
      </c>
      <c r="R137" s="15">
        <v>18.414199389706855</v>
      </c>
      <c r="S137" s="15">
        <v>30.931212934703844</v>
      </c>
      <c r="T137" s="15">
        <v>0.18139138860394954</v>
      </c>
      <c r="U137" s="15">
        <v>438.6863207933207</v>
      </c>
      <c r="V137" s="15">
        <v>5763.85738174438</v>
      </c>
      <c r="W137" s="15">
        <v>917.464</v>
      </c>
      <c r="X137" s="15">
        <v>12.333644277552613</v>
      </c>
      <c r="Y137" s="15" t="s">
        <v>5</v>
      </c>
      <c r="Z137" s="15">
        <v>4381.591</v>
      </c>
      <c r="AA137" s="15">
        <v>2236.7837</v>
      </c>
      <c r="AB137" s="15">
        <v>70.16489737590088</v>
      </c>
      <c r="AC137" s="15">
        <v>8308.1</v>
      </c>
      <c r="AD137" s="15">
        <v>2.1532307090758263</v>
      </c>
      <c r="AE137" s="15">
        <v>3.2227385351073945</v>
      </c>
      <c r="AF137" s="15">
        <v>4.544656855471607</v>
      </c>
    </row>
    <row r="138" spans="1:32" ht="12.75">
      <c r="A138" s="64">
        <v>1988</v>
      </c>
      <c r="B138" s="15">
        <v>12.663979</v>
      </c>
      <c r="C138" s="15">
        <v>7.0518</v>
      </c>
      <c r="D138" s="15">
        <v>5.291800000000011</v>
      </c>
      <c r="E138" s="15">
        <v>1.332590044975242</v>
      </c>
      <c r="F138" s="15">
        <v>52.16239985213212</v>
      </c>
      <c r="G138" s="15">
        <v>36.927232027534245</v>
      </c>
      <c r="H138" s="15">
        <v>93.6089661878421</v>
      </c>
      <c r="I138" s="15">
        <v>94.1973474746841</v>
      </c>
      <c r="J138" s="15">
        <v>1546.824922614979</v>
      </c>
      <c r="K138" s="15">
        <v>1654.9896185473276</v>
      </c>
      <c r="L138" s="15">
        <v>2662.7443723703877</v>
      </c>
      <c r="M138" s="15">
        <v>1401.9547214456775</v>
      </c>
      <c r="N138" s="15">
        <v>3864.8574567638284</v>
      </c>
      <c r="O138" s="15">
        <v>3761.591235072366</v>
      </c>
      <c r="P138" s="15">
        <v>1.0274528026141245</v>
      </c>
      <c r="Q138" s="15">
        <v>14.89198644859819</v>
      </c>
      <c r="R138" s="15">
        <v>17.562962716466302</v>
      </c>
      <c r="S138" s="15">
        <v>35.47142463432316</v>
      </c>
      <c r="T138" s="15">
        <v>0.13696163106001347</v>
      </c>
      <c r="U138" s="15">
        <v>511.8514462605385</v>
      </c>
      <c r="V138" s="15">
        <v>6508.6362439641925</v>
      </c>
      <c r="W138" s="15">
        <v>958.712</v>
      </c>
      <c r="X138" s="15">
        <v>6.44158667621042</v>
      </c>
      <c r="Y138" s="15" t="s">
        <v>5</v>
      </c>
      <c r="Z138" s="15">
        <v>5452.128</v>
      </c>
      <c r="AA138" s="15">
        <v>2665.5913</v>
      </c>
      <c r="AB138" s="15">
        <v>74.34087983769645</v>
      </c>
      <c r="AC138" s="15">
        <v>8653.8</v>
      </c>
      <c r="AD138" s="15">
        <v>2.740857037066874</v>
      </c>
      <c r="AE138" s="15">
        <v>2.729956549366314</v>
      </c>
      <c r="AF138" s="15">
        <v>4.729130583366237</v>
      </c>
    </row>
    <row r="139" spans="1:32" ht="12.75">
      <c r="A139" s="64">
        <v>1989</v>
      </c>
      <c r="B139" s="15">
        <v>12.88016</v>
      </c>
      <c r="C139" s="15">
        <v>8.0784</v>
      </c>
      <c r="D139" s="15">
        <v>7.233400000000009</v>
      </c>
      <c r="E139" s="15">
        <v>1.1168191998230417</v>
      </c>
      <c r="F139" s="15">
        <v>59.69456208296434</v>
      </c>
      <c r="G139" s="15">
        <v>47.84292181487429</v>
      </c>
      <c r="H139" s="15">
        <v>88.81728401833499</v>
      </c>
      <c r="I139" s="15">
        <v>89.70552305221206</v>
      </c>
      <c r="J139" s="15">
        <v>2031.308022265888</v>
      </c>
      <c r="K139" s="15">
        <v>1758.3892581076923</v>
      </c>
      <c r="L139" s="15">
        <v>2954.361286265823</v>
      </c>
      <c r="M139" s="15">
        <v>1511.2223662075642</v>
      </c>
      <c r="N139" s="15">
        <v>3784.5855888861515</v>
      </c>
      <c r="O139" s="15">
        <v>3879.109895746245</v>
      </c>
      <c r="P139" s="15">
        <v>0.9756324751294757</v>
      </c>
      <c r="Q139" s="15">
        <v>16.663505923524653</v>
      </c>
      <c r="R139" s="15">
        <v>18.731771276971294</v>
      </c>
      <c r="S139" s="15">
        <v>41.513131704927126</v>
      </c>
      <c r="T139" s="15">
        <v>0.15728237134396394</v>
      </c>
      <c r="U139" s="15">
        <v>534.2935858864021</v>
      </c>
      <c r="V139" s="15">
        <v>7305.808729530357</v>
      </c>
      <c r="W139" s="15">
        <v>1022.145</v>
      </c>
      <c r="X139" s="15">
        <v>17.240185593109338</v>
      </c>
      <c r="Y139" s="15" t="s">
        <v>5</v>
      </c>
      <c r="Z139" s="15">
        <v>7273.798</v>
      </c>
      <c r="AA139" s="15">
        <v>4726.1143</v>
      </c>
      <c r="AB139" s="15">
        <v>75.74558917001544</v>
      </c>
      <c r="AC139" s="15">
        <v>8945.9</v>
      </c>
      <c r="AD139" s="15">
        <v>3.401711812290438</v>
      </c>
      <c r="AE139" s="15">
        <v>3.2787562978979405</v>
      </c>
      <c r="AF139" s="15">
        <v>3.613850507765526</v>
      </c>
    </row>
    <row r="140" spans="1:32" ht="12.75">
      <c r="A140" s="64">
        <v>1990</v>
      </c>
      <c r="B140" s="15">
        <v>13.099506</v>
      </c>
      <c r="C140" s="15">
        <v>8.3727</v>
      </c>
      <c r="D140" s="15">
        <v>7.7424</v>
      </c>
      <c r="E140" s="15">
        <v>1.081408865468072</v>
      </c>
      <c r="F140" s="15">
        <v>63.09715212169273</v>
      </c>
      <c r="G140" s="15">
        <v>48.70409440754163</v>
      </c>
      <c r="H140" s="15">
        <v>82.82803023567726</v>
      </c>
      <c r="I140" s="15">
        <v>83.30343176343102</v>
      </c>
      <c r="J140" s="15">
        <v>2033.758875141014</v>
      </c>
      <c r="K140" s="15">
        <v>1918.5640423625061</v>
      </c>
      <c r="L140" s="15">
        <v>2983.516868667196</v>
      </c>
      <c r="M140" s="15">
        <v>1525.2428409890447</v>
      </c>
      <c r="N140" s="15">
        <v>3601.9318932417677</v>
      </c>
      <c r="O140" s="15">
        <v>3664.739395582957</v>
      </c>
      <c r="P140" s="15">
        <v>0.9828616729427228</v>
      </c>
      <c r="Q140" s="15">
        <v>15.510061313537758</v>
      </c>
      <c r="R140" s="15">
        <v>17.75308101841536</v>
      </c>
      <c r="S140" s="15">
        <v>52.31859057456949</v>
      </c>
      <c r="T140" s="15">
        <v>0.23134196441758537</v>
      </c>
      <c r="U140" s="15">
        <v>545.651166946309</v>
      </c>
      <c r="V140" s="15">
        <v>7202.357629701891</v>
      </c>
      <c r="W140" s="15">
        <v>1110.324</v>
      </c>
      <c r="X140" s="15">
        <v>20.348371356037266</v>
      </c>
      <c r="Y140" s="15" t="s">
        <v>5</v>
      </c>
      <c r="Z140" s="15">
        <v>9312.743</v>
      </c>
      <c r="AA140" s="15">
        <v>6420.6479</v>
      </c>
      <c r="AB140" s="15">
        <v>77.14934486395539</v>
      </c>
      <c r="AC140" s="15">
        <v>9037.6</v>
      </c>
      <c r="AD140" s="15">
        <v>2.2526938684515105</v>
      </c>
      <c r="AE140" s="15">
        <v>4.008292750657999</v>
      </c>
      <c r="AF140" s="15">
        <v>3.128233078981091</v>
      </c>
    </row>
    <row r="141" spans="1:32" ht="12.75">
      <c r="A141" s="64">
        <v>1991</v>
      </c>
      <c r="B141" s="15">
        <v>13.321831999999999</v>
      </c>
      <c r="C141" s="15">
        <v>8.9415</v>
      </c>
      <c r="D141" s="15">
        <v>8.207199999999988</v>
      </c>
      <c r="E141" s="15">
        <v>1.0894702212691312</v>
      </c>
      <c r="F141" s="15">
        <v>69.1544787253757</v>
      </c>
      <c r="G141" s="15">
        <v>53.233575187442476</v>
      </c>
      <c r="H141" s="15">
        <v>83.21706214586193</v>
      </c>
      <c r="I141" s="15">
        <v>84.35005734457756</v>
      </c>
      <c r="J141" s="15">
        <v>2100.8729180206674</v>
      </c>
      <c r="K141" s="15">
        <v>1965.1514108686697</v>
      </c>
      <c r="L141" s="15">
        <v>3142.75225824816</v>
      </c>
      <c r="M141" s="15">
        <v>1714.1471016725886</v>
      </c>
      <c r="N141" s="15">
        <v>3989.6055458011606</v>
      </c>
      <c r="O141" s="15">
        <v>4238.6478853609315</v>
      </c>
      <c r="P141" s="15">
        <v>0.9412448624430703</v>
      </c>
      <c r="Q141" s="15">
        <v>16.068050270578013</v>
      </c>
      <c r="R141" s="15">
        <v>17.703094403098703</v>
      </c>
      <c r="S141" s="15">
        <v>63.716073451806174</v>
      </c>
      <c r="T141" s="15">
        <v>0.19708509300510668</v>
      </c>
      <c r="U141" s="15">
        <v>578.2292913556118</v>
      </c>
      <c r="V141" s="15">
        <v>7509.255892265548</v>
      </c>
      <c r="W141" s="15">
        <v>1284.884</v>
      </c>
      <c r="X141" s="15">
        <v>7.135241052954022</v>
      </c>
      <c r="Y141" s="15" t="s">
        <v>5</v>
      </c>
      <c r="Z141" s="15">
        <v>18022.879</v>
      </c>
      <c r="AA141" s="15">
        <v>12302.6709</v>
      </c>
      <c r="AB141" s="15">
        <v>80.91812373790287</v>
      </c>
      <c r="AC141" s="15">
        <v>9069.5</v>
      </c>
      <c r="AD141" s="15">
        <v>1.2614232934054561</v>
      </c>
      <c r="AE141" s="15">
        <v>5.187175097110347</v>
      </c>
      <c r="AF141" s="15">
        <v>3.5628135952725515</v>
      </c>
    </row>
    <row r="142" spans="1:32" ht="12.75">
      <c r="A142" s="64">
        <v>1992</v>
      </c>
      <c r="B142" s="15">
        <v>13.546503</v>
      </c>
      <c r="C142" s="15">
        <v>10.0074</v>
      </c>
      <c r="D142" s="15">
        <v>10.182799999999999</v>
      </c>
      <c r="E142" s="15">
        <v>0.9827748752798839</v>
      </c>
      <c r="F142" s="15">
        <v>78.76695126820253</v>
      </c>
      <c r="G142" s="15">
        <v>66.91460401061562</v>
      </c>
      <c r="H142" s="15">
        <v>82.84429649550641</v>
      </c>
      <c r="I142" s="15">
        <v>83.66357037606157</v>
      </c>
      <c r="J142" s="15">
        <v>2726.9330475908264</v>
      </c>
      <c r="K142" s="15">
        <v>2201.024872687793</v>
      </c>
      <c r="L142" s="15">
        <v>3501.4618204320036</v>
      </c>
      <c r="M142" s="15">
        <v>1689.4467647985402</v>
      </c>
      <c r="N142" s="15">
        <v>4285.683158508316</v>
      </c>
      <c r="O142" s="15">
        <v>4746.641763701716</v>
      </c>
      <c r="P142" s="15">
        <v>0.9028874248066456</v>
      </c>
      <c r="Q142" s="15">
        <v>16.828874540620323</v>
      </c>
      <c r="R142" s="15">
        <v>18.56337303947726</v>
      </c>
      <c r="S142" s="15">
        <v>73.54673417101334</v>
      </c>
      <c r="T142" s="15">
        <v>0.14348418198843937</v>
      </c>
      <c r="U142" s="15">
        <v>653.2621814081297</v>
      </c>
      <c r="V142" s="15">
        <v>8202.180651520403</v>
      </c>
      <c r="W142" s="15">
        <v>1468.847</v>
      </c>
      <c r="X142" s="15">
        <v>8.221873069382891</v>
      </c>
      <c r="Y142" s="15" t="s">
        <v>5</v>
      </c>
      <c r="Z142" s="15">
        <v>17171.576</v>
      </c>
      <c r="AA142" s="15">
        <v>13263.0264</v>
      </c>
      <c r="AB142" s="15">
        <v>84.53908866309989</v>
      </c>
      <c r="AC142" s="15">
        <v>9290.9</v>
      </c>
      <c r="AD142" s="15">
        <v>0.4761434195448535</v>
      </c>
      <c r="AE142" s="15">
        <v>2.8680501917550485</v>
      </c>
      <c r="AF142" s="15">
        <v>3.909489849410974</v>
      </c>
    </row>
    <row r="143" spans="1:32" ht="12.75">
      <c r="A143" s="64">
        <v>1993</v>
      </c>
      <c r="B143" s="15">
        <v>13.771244999999999</v>
      </c>
      <c r="C143" s="15">
        <v>9.1987</v>
      </c>
      <c r="D143" s="15">
        <v>11.1344</v>
      </c>
      <c r="E143" s="15">
        <v>0.8261513866934905</v>
      </c>
      <c r="F143" s="15">
        <v>81.68132846512552</v>
      </c>
      <c r="G143" s="15">
        <v>75.47967332397414</v>
      </c>
      <c r="H143" s="15">
        <v>75.75277532727944</v>
      </c>
      <c r="I143" s="15">
        <v>76.23638616036513</v>
      </c>
      <c r="J143" s="15">
        <v>3185.057799586085</v>
      </c>
      <c r="K143" s="15">
        <v>1926.6430413168755</v>
      </c>
      <c r="L143" s="15">
        <v>3755.499480604692</v>
      </c>
      <c r="M143" s="15">
        <v>1686.7187951681574</v>
      </c>
      <c r="N143" s="15">
        <v>4634.961480122625</v>
      </c>
      <c r="O143" s="15">
        <v>5032.998612461987</v>
      </c>
      <c r="P143" s="15">
        <v>0.9209145157811489</v>
      </c>
      <c r="Q143" s="15">
        <v>16.98638181003206</v>
      </c>
      <c r="R143" s="15">
        <v>18.73632260338257</v>
      </c>
      <c r="S143" s="15">
        <v>82.90683787728771</v>
      </c>
      <c r="T143" s="15">
        <v>0.1197964989608371</v>
      </c>
      <c r="U143" s="15">
        <v>702.1519755241742</v>
      </c>
      <c r="V143" s="15">
        <v>9061.550521465595</v>
      </c>
      <c r="W143" s="15">
        <v>1748.002</v>
      </c>
      <c r="X143" s="15">
        <v>10.7522662511355</v>
      </c>
      <c r="Y143" s="15" t="s">
        <v>5</v>
      </c>
      <c r="Z143" s="15">
        <v>25964.715</v>
      </c>
      <c r="AA143" s="15">
        <v>16952.3672</v>
      </c>
      <c r="AB143" s="15">
        <v>87.32848092177812</v>
      </c>
      <c r="AC143" s="15">
        <v>9436.6</v>
      </c>
      <c r="AD143" s="15">
        <v>0.11023244451569836</v>
      </c>
      <c r="AE143" s="15">
        <v>1.5649549606345654</v>
      </c>
      <c r="AF143" s="15">
        <v>2.88060422896137</v>
      </c>
    </row>
    <row r="144" spans="1:32" ht="12.75">
      <c r="A144" s="64">
        <v>1994</v>
      </c>
      <c r="B144" s="15">
        <v>13.993236</v>
      </c>
      <c r="C144" s="15">
        <v>11.6041</v>
      </c>
      <c r="D144" s="15">
        <v>11.8201</v>
      </c>
      <c r="E144" s="15">
        <v>0.9817260429268788</v>
      </c>
      <c r="F144" s="15">
        <v>89.68609865470864</v>
      </c>
      <c r="G144" s="15">
        <v>80.38585209003324</v>
      </c>
      <c r="H144" s="15">
        <v>87.31251378714799</v>
      </c>
      <c r="I144" s="15">
        <v>87.41609209468265</v>
      </c>
      <c r="J144" s="15">
        <v>3541.784273139727</v>
      </c>
      <c r="K144" s="15">
        <v>2041.793552579168</v>
      </c>
      <c r="L144" s="15">
        <v>3908.7916974080777</v>
      </c>
      <c r="M144" s="15">
        <v>1836.7426627727048</v>
      </c>
      <c r="N144" s="15">
        <v>4851.097144119754</v>
      </c>
      <c r="O144" s="15">
        <v>5219.962362039436</v>
      </c>
      <c r="P144" s="15">
        <v>0.9293356556357303</v>
      </c>
      <c r="Q144" s="15">
        <v>17.33620809372179</v>
      </c>
      <c r="R144" s="15">
        <v>19.39792176317623</v>
      </c>
      <c r="S144" s="15">
        <v>92.39147077136654</v>
      </c>
      <c r="T144" s="15">
        <v>0.10831712453680531</v>
      </c>
      <c r="U144" s="15">
        <v>722.2246755344411</v>
      </c>
      <c r="V144" s="15">
        <v>9080.202890979388</v>
      </c>
      <c r="W144" s="15">
        <v>2314.751</v>
      </c>
      <c r="X144" s="15">
        <v>8.551963455658695</v>
      </c>
      <c r="Y144" s="15" t="s">
        <v>5</v>
      </c>
      <c r="Z144" s="15">
        <v>33887.453</v>
      </c>
      <c r="AA144" s="15">
        <v>24911.4355</v>
      </c>
      <c r="AB144" s="15">
        <v>82.37508565739205</v>
      </c>
      <c r="AC144" s="15">
        <v>9785.4</v>
      </c>
      <c r="AD144" s="15">
        <v>1.695972574364383</v>
      </c>
      <c r="AE144" s="15">
        <v>2.981815908764588</v>
      </c>
      <c r="AF144" s="15">
        <v>4.392898170671056</v>
      </c>
    </row>
    <row r="145" spans="1:32" ht="12.75">
      <c r="A145" s="64">
        <v>1995</v>
      </c>
      <c r="B145" s="15">
        <v>14.210422999999999</v>
      </c>
      <c r="C145" s="15">
        <v>16.0242</v>
      </c>
      <c r="D145" s="15">
        <v>15.9004</v>
      </c>
      <c r="E145" s="15">
        <v>1.0077859676486127</v>
      </c>
      <c r="F145" s="15">
        <v>100</v>
      </c>
      <c r="G145" s="15">
        <v>100</v>
      </c>
      <c r="H145" s="15">
        <v>100</v>
      </c>
      <c r="I145" s="15">
        <v>99.99999999304202</v>
      </c>
      <c r="J145" s="15">
        <v>4749.532710280373</v>
      </c>
      <c r="K145" s="15">
        <v>2147.139977216</v>
      </c>
      <c r="L145" s="15">
        <v>4203.270111232</v>
      </c>
      <c r="M145" s="15">
        <v>2008.129994752</v>
      </c>
      <c r="N145" s="15">
        <v>5137.05</v>
      </c>
      <c r="O145" s="15">
        <v>5747.7</v>
      </c>
      <c r="P145" s="15">
        <v>0.8937575030012005</v>
      </c>
      <c r="Q145" s="15">
        <v>18.925670018042236</v>
      </c>
      <c r="R145" s="15">
        <v>20.90922369420861</v>
      </c>
      <c r="S145" s="15">
        <v>100</v>
      </c>
      <c r="T145" s="15">
        <v>0.07913551927026141</v>
      </c>
      <c r="U145" s="15">
        <v>784.2370000000001</v>
      </c>
      <c r="V145" s="15">
        <v>10431.928</v>
      </c>
      <c r="W145" s="15">
        <v>2936.472</v>
      </c>
      <c r="X145" s="15">
        <v>9.457985480707487</v>
      </c>
      <c r="Y145" s="15" t="s">
        <v>5</v>
      </c>
      <c r="Z145" s="15">
        <v>34058.43</v>
      </c>
      <c r="AA145" s="15">
        <v>26168.3535</v>
      </c>
      <c r="AB145" s="15">
        <v>85.73504854791328</v>
      </c>
      <c r="AC145" s="15">
        <v>10025</v>
      </c>
      <c r="AD145" s="15">
        <v>2.7465446984441133</v>
      </c>
      <c r="AE145" s="15">
        <v>1.998952972642547</v>
      </c>
      <c r="AF145" s="15">
        <v>3.710548335472863</v>
      </c>
    </row>
    <row r="146" spans="1:32" ht="12.75">
      <c r="A146" s="64">
        <v>1996</v>
      </c>
      <c r="B146" s="15">
        <v>14.421748</v>
      </c>
      <c r="C146" s="15">
        <v>15.6567</v>
      </c>
      <c r="D146" s="15">
        <v>19.198502530123825</v>
      </c>
      <c r="E146" s="15">
        <v>0.8155167297779354</v>
      </c>
      <c r="F146" s="15">
        <v>111.99476606323569</v>
      </c>
      <c r="G146" s="15">
        <v>112.0699558831072</v>
      </c>
      <c r="H146" s="15">
        <v>80.97594813464168</v>
      </c>
      <c r="I146" s="15">
        <v>85.9005241416358</v>
      </c>
      <c r="J146" s="15">
        <v>5082</v>
      </c>
      <c r="K146" s="15">
        <v>2175.3402508666795</v>
      </c>
      <c r="L146" s="15">
        <v>4338.368015837595</v>
      </c>
      <c r="M146" s="15">
        <v>2324.6520184743604</v>
      </c>
      <c r="N146" s="15">
        <v>5572.7052627926</v>
      </c>
      <c r="O146" s="15">
        <v>6172.127105478332</v>
      </c>
      <c r="P146" s="15">
        <v>0.9028824532544558</v>
      </c>
      <c r="Q146" s="15">
        <v>18.716079746554087</v>
      </c>
      <c r="R146" s="15">
        <v>21.396814905878074</v>
      </c>
      <c r="S146" s="15">
        <v>107.35845012197736</v>
      </c>
      <c r="T146" s="15">
        <v>0.07100305086037295</v>
      </c>
      <c r="U146" s="15">
        <v>800.6032492304475</v>
      </c>
      <c r="V146" s="15">
        <v>11669.438107355247</v>
      </c>
      <c r="W146" s="15">
        <v>3709.705036535144</v>
      </c>
      <c r="X146" s="15">
        <v>9.586855647804171</v>
      </c>
      <c r="Y146" s="15" t="s">
        <v>5</v>
      </c>
      <c r="Z146" s="15">
        <v>32010.307599272965</v>
      </c>
      <c r="AA146" s="15">
        <v>21406.2402</v>
      </c>
      <c r="AB146" s="15">
        <v>91.64553603164643</v>
      </c>
      <c r="AC146" s="15">
        <v>10307</v>
      </c>
      <c r="AD146" s="15">
        <v>2.1351007972303115</v>
      </c>
      <c r="AE146" s="15">
        <v>2.706695903973717</v>
      </c>
      <c r="AF146" s="15">
        <v>3.449606072234057</v>
      </c>
    </row>
    <row r="147" spans="1:32" ht="12.75">
      <c r="A147" s="64">
        <v>1997</v>
      </c>
      <c r="B147" s="15">
        <v>14.627502999999999</v>
      </c>
      <c r="C147" s="15">
        <v>17.9022</v>
      </c>
      <c r="D147" s="15">
        <v>20.821500190478513</v>
      </c>
      <c r="E147" s="15">
        <v>0.8597939551054308</v>
      </c>
      <c r="F147" s="15">
        <v>124.18200969760372</v>
      </c>
      <c r="G147" s="15">
        <v>128.4011031633278</v>
      </c>
      <c r="H147" s="15">
        <v>88.2137229861086</v>
      </c>
      <c r="I147" s="15">
        <v>87.49244600613166</v>
      </c>
      <c r="J147" s="15">
        <v>5414</v>
      </c>
      <c r="K147" s="15">
        <v>2090.905816620795</v>
      </c>
      <c r="L147" s="15">
        <v>4579.522942017148</v>
      </c>
      <c r="M147" s="15">
        <v>2508.347691103513</v>
      </c>
      <c r="N147" s="15">
        <v>5875.893306518799</v>
      </c>
      <c r="O147" s="15">
        <v>6458.27838234899</v>
      </c>
      <c r="P147" s="15">
        <v>0.9098234790525758</v>
      </c>
      <c r="Q147" s="15">
        <v>19.263034907820494</v>
      </c>
      <c r="R147" s="15">
        <v>22.619765364156866</v>
      </c>
      <c r="S147" s="15">
        <v>113.94522757198705</v>
      </c>
      <c r="T147" s="15">
        <v>0.05954463619334138</v>
      </c>
      <c r="U147" s="15">
        <v>858.7679807667226</v>
      </c>
      <c r="V147" s="15">
        <v>12075.533158993901</v>
      </c>
      <c r="W147" s="15">
        <v>4343.460436014564</v>
      </c>
      <c r="X147" s="15">
        <v>9.169789973252197</v>
      </c>
      <c r="Y147" s="15" t="s">
        <v>5</v>
      </c>
      <c r="Z147" s="15">
        <v>34660.62523200084</v>
      </c>
      <c r="AA147" s="15">
        <v>20227.5801</v>
      </c>
      <c r="AB147" s="15">
        <v>93.80302994171221</v>
      </c>
      <c r="AC147" s="15">
        <v>10671</v>
      </c>
      <c r="AD147" s="15">
        <v>2.759215529792151</v>
      </c>
      <c r="AE147" s="15">
        <v>5.135286938402842</v>
      </c>
      <c r="AF147" s="15">
        <v>3.9504296157254704</v>
      </c>
    </row>
    <row r="148" spans="1:32" ht="12.75">
      <c r="A148" s="64">
        <v>1998</v>
      </c>
      <c r="B148" s="15">
        <v>14.828707999999999</v>
      </c>
      <c r="C148" s="15">
        <v>16.3228</v>
      </c>
      <c r="D148" s="15">
        <v>19.882209940289894</v>
      </c>
      <c r="E148" s="15">
        <v>0.8209751355116214</v>
      </c>
      <c r="F148" s="15">
        <v>133.76055989411805</v>
      </c>
      <c r="G148" s="15">
        <v>137.6459825910877</v>
      </c>
      <c r="H148" s="15">
        <v>83.82955475146306</v>
      </c>
      <c r="I148" s="15">
        <v>83.58397049981788</v>
      </c>
      <c r="J148" s="15">
        <v>5553</v>
      </c>
      <c r="K148" s="15">
        <v>2226.029551748876</v>
      </c>
      <c r="L148" s="15">
        <v>4509.968745515597</v>
      </c>
      <c r="M148" s="15">
        <v>2694.074785384211</v>
      </c>
      <c r="N148" s="15">
        <v>6325.531182190856</v>
      </c>
      <c r="O148" s="15">
        <v>6451.694460211532</v>
      </c>
      <c r="P148" s="15">
        <v>0.9804449391088277</v>
      </c>
      <c r="Q148" s="15">
        <v>19.87945200043312</v>
      </c>
      <c r="R148" s="15">
        <v>21.76074405132127</v>
      </c>
      <c r="S148" s="15">
        <v>119.76543600526702</v>
      </c>
      <c r="T148" s="15">
        <v>0.04981725686497729</v>
      </c>
      <c r="U148" s="15">
        <v>809.4656257564707</v>
      </c>
      <c r="V148" s="15">
        <v>12667.75538255694</v>
      </c>
      <c r="W148" s="15">
        <v>4516.742648904088</v>
      </c>
      <c r="X148" s="15">
        <v>14.467065918186272</v>
      </c>
      <c r="Y148" s="15" t="s">
        <v>5</v>
      </c>
      <c r="Z148" s="15">
        <v>26420.76128075545</v>
      </c>
      <c r="AA148" s="15">
        <v>14091.05</v>
      </c>
      <c r="AB148" s="15">
        <v>96.30720420436865</v>
      </c>
      <c r="AC148" s="15">
        <v>11073.234</v>
      </c>
      <c r="AD148" s="15">
        <v>3.2788121761121074</v>
      </c>
      <c r="AE148" s="15">
        <v>7.332194032492974</v>
      </c>
      <c r="AF148" s="15">
        <v>3.6673224106761326</v>
      </c>
    </row>
    <row r="149" spans="1:32" ht="12.75">
      <c r="A149" s="64">
        <v>1999</v>
      </c>
      <c r="B149" s="15">
        <v>15.027088</v>
      </c>
      <c r="C149" s="15">
        <v>17.1621</v>
      </c>
      <c r="D149" s="15">
        <v>15.987176932924017</v>
      </c>
      <c r="E149" s="15">
        <v>1.0734915909172396</v>
      </c>
      <c r="F149" s="15">
        <v>141.06320585686885</v>
      </c>
      <c r="G149" s="15">
        <v>117.29227114534343</v>
      </c>
      <c r="H149" s="15">
        <v>88.56986565215365</v>
      </c>
      <c r="I149" s="15">
        <v>88.49463105844976</v>
      </c>
      <c r="J149" s="15">
        <v>4863</v>
      </c>
      <c r="K149" s="15">
        <v>2197.7830595687096</v>
      </c>
      <c r="L149" s="15">
        <v>4477.788590603546</v>
      </c>
      <c r="M149" s="15">
        <v>3130.829941774435</v>
      </c>
      <c r="N149" s="15">
        <v>6654.135279175234</v>
      </c>
      <c r="O149" s="15">
        <v>6252.078583092762</v>
      </c>
      <c r="P149" s="15">
        <v>1.0643076843547261</v>
      </c>
      <c r="Q149" s="15">
        <v>19.644610021952012</v>
      </c>
      <c r="R149" s="15">
        <v>20.6147033567546</v>
      </c>
      <c r="S149" s="15">
        <v>123.76363951862368</v>
      </c>
      <c r="T149" s="15">
        <v>0.03283848380073451</v>
      </c>
      <c r="U149" s="15">
        <v>943.6259070453906</v>
      </c>
      <c r="V149" s="15">
        <v>13213.149419009473</v>
      </c>
      <c r="W149" s="15">
        <v>4742.218250535626</v>
      </c>
      <c r="X149" s="15">
        <v>9.042365871593372</v>
      </c>
      <c r="Y149" s="15" t="s">
        <v>5</v>
      </c>
      <c r="Z149" s="15">
        <v>37984.57613324368</v>
      </c>
      <c r="AA149" s="15">
        <v>18094.7402</v>
      </c>
      <c r="AB149" s="15">
        <v>98.63742766947115</v>
      </c>
      <c r="AC149" s="15">
        <v>11465.8</v>
      </c>
      <c r="AD149" s="15">
        <v>2.495566579571065</v>
      </c>
      <c r="AE149" s="15">
        <v>3.8263561711428444</v>
      </c>
      <c r="AF149" s="15">
        <v>3.39867126943163</v>
      </c>
    </row>
    <row r="150" spans="1:32" ht="12.75">
      <c r="A150" s="64">
        <v>2000</v>
      </c>
      <c r="B150" s="15">
        <v>15.223942999999998</v>
      </c>
      <c r="C150" s="15">
        <v>19.2103</v>
      </c>
      <c r="D150" s="15">
        <v>18.507167037987397</v>
      </c>
      <c r="E150" s="15">
        <v>1.037992468570115</v>
      </c>
      <c r="F150" s="15">
        <v>147.92269508896032</v>
      </c>
      <c r="G150" s="15">
        <v>133.61231775250664</v>
      </c>
      <c r="H150" s="15">
        <v>93.03311921494617</v>
      </c>
      <c r="I150" s="15">
        <v>92.76941329432269</v>
      </c>
      <c r="J150" s="15">
        <v>4904</v>
      </c>
      <c r="K150" s="15">
        <v>2345.737513090935</v>
      </c>
      <c r="L150" s="15">
        <v>4656.900134227688</v>
      </c>
      <c r="M150" s="15">
        <v>3293.6329152280687</v>
      </c>
      <c r="N150" s="15">
        <v>7038.43165797395</v>
      </c>
      <c r="O150" s="15">
        <v>6984.191413708201</v>
      </c>
      <c r="P150" s="15">
        <v>1.007766145148784</v>
      </c>
      <c r="Q150" s="15">
        <v>19.48040694590675</v>
      </c>
      <c r="R150" s="15">
        <v>20.452038281993186</v>
      </c>
      <c r="S150" s="15">
        <v>128.52024620032873</v>
      </c>
      <c r="T150" s="15">
        <v>0.03771283619601373</v>
      </c>
      <c r="U150" s="15">
        <v>866.5370950691125</v>
      </c>
      <c r="V150" s="15">
        <v>13497.540862908518</v>
      </c>
      <c r="W150" s="15">
        <v>4873.985709409757</v>
      </c>
      <c r="X150" s="15">
        <v>10.669722132150694</v>
      </c>
      <c r="Y150" s="15">
        <v>1.97</v>
      </c>
      <c r="Z150" s="15">
        <v>34828.54194767944</v>
      </c>
      <c r="AA150" s="15">
        <v>15022.81812239553</v>
      </c>
      <c r="AB150" s="15">
        <v>100</v>
      </c>
      <c r="AC150" s="15">
        <v>11883.6</v>
      </c>
      <c r="AD150" s="15">
        <v>2.521156645496987</v>
      </c>
      <c r="AE150" s="15">
        <v>0.22497170712620473</v>
      </c>
      <c r="AF150" s="15">
        <v>2.621026572833518</v>
      </c>
    </row>
    <row r="151" spans="1:32" ht="12.75">
      <c r="A151" s="64">
        <v>2001</v>
      </c>
      <c r="B151" s="15">
        <v>15.419457999999999</v>
      </c>
      <c r="C151" s="15">
        <v>18.2718</v>
      </c>
      <c r="D151" s="15">
        <v>17.428637059528953</v>
      </c>
      <c r="E151" s="15">
        <v>1.0483780193248131</v>
      </c>
      <c r="F151" s="15">
        <v>160.11238130180536</v>
      </c>
      <c r="G151" s="15">
        <v>135.7747158262201</v>
      </c>
      <c r="H151" s="15">
        <v>88.21523301477464</v>
      </c>
      <c r="I151" s="15">
        <v>86.18273909131061</v>
      </c>
      <c r="J151" s="15">
        <v>5125</v>
      </c>
      <c r="K151" s="15">
        <v>2498.400801319018</v>
      </c>
      <c r="L151" s="15">
        <v>4642.929252300784</v>
      </c>
      <c r="M151" s="15">
        <v>3412.203658286155</v>
      </c>
      <c r="N151" s="15">
        <v>7287.550006071252</v>
      </c>
      <c r="O151" s="15">
        <v>7125.849744583934</v>
      </c>
      <c r="P151" s="15">
        <v>1.022692067231732</v>
      </c>
      <c r="Q151" s="15">
        <v>17.332093281896274</v>
      </c>
      <c r="R151" s="15">
        <v>18.189876945088063</v>
      </c>
      <c r="S151" s="15">
        <v>133.1074115281365</v>
      </c>
      <c r="T151" s="15">
        <v>0.03506995785510547</v>
      </c>
      <c r="U151" s="15">
        <v>912.57965507295</v>
      </c>
      <c r="V151" s="15">
        <v>13329.61410886539</v>
      </c>
      <c r="W151" s="15">
        <v>5047.389577769219</v>
      </c>
      <c r="X151" s="15">
        <v>8.099949193743994</v>
      </c>
      <c r="Y151" s="15">
        <v>1.92</v>
      </c>
      <c r="Z151" s="15">
        <v>36131.81799362743</v>
      </c>
      <c r="AA151" s="15">
        <v>14127.959805648206</v>
      </c>
      <c r="AB151" s="15">
        <v>101.62113401994182</v>
      </c>
      <c r="AC151" s="15">
        <v>11962</v>
      </c>
      <c r="AD151" s="15">
        <v>0.6639865832847685</v>
      </c>
      <c r="AE151" s="15">
        <v>2.3519775567116357</v>
      </c>
      <c r="AF151" s="15">
        <v>2.170049581162403</v>
      </c>
    </row>
    <row r="152" spans="1:32" ht="12.75">
      <c r="A152" s="64">
        <v>2002</v>
      </c>
      <c r="B152" s="15">
        <v>15.613268999999999</v>
      </c>
      <c r="C152" s="15">
        <v>18.1772</v>
      </c>
      <c r="D152" s="15">
        <v>17.228511351604517</v>
      </c>
      <c r="E152" s="15">
        <v>1.0550650389365839</v>
      </c>
      <c r="F152" s="15">
        <v>160.73646498460502</v>
      </c>
      <c r="G152" s="15">
        <v>137.6494172617331</v>
      </c>
      <c r="H152" s="15">
        <v>89.65425161902549</v>
      </c>
      <c r="I152" s="15">
        <v>89.3426903652859</v>
      </c>
      <c r="J152" s="15">
        <v>5238</v>
      </c>
      <c r="K152" s="15">
        <v>2550.8670152397954</v>
      </c>
      <c r="L152" s="15">
        <v>4740.430698278172</v>
      </c>
      <c r="M152" s="15">
        <v>3483.8599563045723</v>
      </c>
      <c r="N152" s="15">
        <v>7596.595299146137</v>
      </c>
      <c r="O152" s="15">
        <v>7176.332091867373</v>
      </c>
      <c r="P152" s="15">
        <v>1.0585623967646411</v>
      </c>
      <c r="Q152" s="15">
        <v>17.40437927577574</v>
      </c>
      <c r="R152" s="15">
        <v>16.790967613881595</v>
      </c>
      <c r="S152" s="15">
        <v>136.42070450856906</v>
      </c>
      <c r="T152" s="15">
        <v>0.02458711871621322</v>
      </c>
      <c r="U152" s="15">
        <v>954.0150116423495</v>
      </c>
      <c r="V152" s="15">
        <v>12970.530583126072</v>
      </c>
      <c r="W152" s="15">
        <v>5273.071049212544</v>
      </c>
      <c r="X152" s="15">
        <v>5.172191732746367</v>
      </c>
      <c r="Y152" s="15">
        <v>1.77</v>
      </c>
      <c r="Z152" s="15">
        <v>31822.617286303972</v>
      </c>
      <c r="AA152" s="15">
        <v>11067.216935798553</v>
      </c>
      <c r="AB152" s="15">
        <v>103.67256483318548</v>
      </c>
      <c r="AC152" s="15">
        <v>12220.315111487616</v>
      </c>
      <c r="AD152" s="15">
        <v>0.03847692865849295</v>
      </c>
      <c r="AE152" s="15">
        <v>3.9302239128811034</v>
      </c>
      <c r="AF152" s="15">
        <v>2.9901944928965696</v>
      </c>
    </row>
    <row r="153" spans="1:32" ht="12.75">
      <c r="A153" s="64">
        <v>2003</v>
      </c>
      <c r="B153" s="15">
        <v>15.805499</v>
      </c>
      <c r="C153" s="15">
        <v>21.046</v>
      </c>
      <c r="D153" s="15">
        <v>19.412599999999998</v>
      </c>
      <c r="E153" s="15">
        <v>1.0841412278623164</v>
      </c>
      <c r="F153" s="15">
        <v>172.31215272233257</v>
      </c>
      <c r="G153" s="15">
        <v>150.71653158557626</v>
      </c>
      <c r="H153" s="15">
        <v>94.09413110811478</v>
      </c>
      <c r="I153" s="15">
        <v>93.29123378557884</v>
      </c>
      <c r="J153" s="15">
        <v>5550</v>
      </c>
      <c r="K153" s="15">
        <v>2652.9017685867457</v>
      </c>
      <c r="L153" s="15">
        <v>4930.04820547733</v>
      </c>
      <c r="M153" s="15">
        <v>3623.2144343474674</v>
      </c>
      <c r="N153" s="15">
        <v>7723.599981866715</v>
      </c>
      <c r="O153" s="15">
        <v>7568.647231533686</v>
      </c>
      <c r="P153" s="15">
        <v>1.0204729782737714</v>
      </c>
      <c r="Q153" s="15">
        <v>16.33228518874706</v>
      </c>
      <c r="R153" s="15">
        <v>15.621720014261856</v>
      </c>
      <c r="S153" s="15">
        <v>140.25865324745587</v>
      </c>
      <c r="T153" s="15">
        <v>0.02774471475875462</v>
      </c>
      <c r="U153" s="15">
        <v>983.6697901026124</v>
      </c>
      <c r="V153" s="15">
        <v>13632.142158292698</v>
      </c>
      <c r="W153" s="15">
        <v>5762.708096675676</v>
      </c>
      <c r="X153" s="15">
        <v>3.3124055089736926</v>
      </c>
      <c r="Y153" s="15">
        <v>1.26</v>
      </c>
      <c r="Z153" s="15">
        <v>45797.60986563911</v>
      </c>
      <c r="AA153" s="15">
        <v>19889.872538584765</v>
      </c>
      <c r="AB153" s="15">
        <v>104.61211162262775</v>
      </c>
      <c r="AC153" s="15">
        <v>12509.761480803558</v>
      </c>
      <c r="AD153" s="15">
        <v>-1.205320899076872</v>
      </c>
      <c r="AE153" s="15">
        <v>-4.1942601831542685</v>
      </c>
      <c r="AF153" s="15">
        <v>1.7577916393253679</v>
      </c>
    </row>
    <row r="154" spans="1:32" ht="12.75">
      <c r="A154" s="64">
        <v>2004</v>
      </c>
      <c r="B154" s="15">
        <f>1.018*B153</f>
        <v>16.089997982</v>
      </c>
      <c r="C154" s="15">
        <v>27.599393312842302</v>
      </c>
      <c r="D154" s="15">
        <v>21.7749049753828</v>
      </c>
      <c r="E154" s="15">
        <v>1.267486280378457</v>
      </c>
      <c r="F154" s="15">
        <v>187.68815859220504</v>
      </c>
      <c r="G154" s="15">
        <v>165.05336666458314</v>
      </c>
      <c r="H154" s="15">
        <v>110.60187103180344</v>
      </c>
      <c r="I154" s="15">
        <v>101.8520221822822</v>
      </c>
      <c r="J154" s="15">
        <v>5882</v>
      </c>
      <c r="K154" s="15">
        <v>2671.4720809668524</v>
      </c>
      <c r="L154" s="15">
        <v>5270.221531655266</v>
      </c>
      <c r="M154" s="15">
        <v>3873.2162303174423</v>
      </c>
      <c r="N154" s="15">
        <v>8172.354484193918</v>
      </c>
      <c r="O154" s="15">
        <v>9051.755352546865</v>
      </c>
      <c r="P154" s="15">
        <v>0.9028474771906521</v>
      </c>
      <c r="Q154" s="15">
        <v>17.36672956123774</v>
      </c>
      <c r="R154" s="15">
        <v>16.61115904074373</v>
      </c>
      <c r="S154" s="15">
        <v>141.7336096112036</v>
      </c>
      <c r="T154" s="15">
        <v>0.010461065843601958</v>
      </c>
      <c r="U154" s="15">
        <v>1118.0128724208703</v>
      </c>
      <c r="V154" s="15">
        <v>14811.951842324723</v>
      </c>
      <c r="W154" s="15">
        <v>6580.219923450402</v>
      </c>
      <c r="X154" s="15">
        <v>4.038648475895368</v>
      </c>
      <c r="Y154" s="15">
        <v>0.83</v>
      </c>
      <c r="Z154" s="15">
        <v>54453.89806348754</v>
      </c>
      <c r="AA154" s="15">
        <v>24776.204877480086</v>
      </c>
      <c r="AB154" s="15">
        <v>106.54585718915415</v>
      </c>
      <c r="AC154" s="15">
        <v>12986.094449210741</v>
      </c>
      <c r="AD154" s="15">
        <v>-1.29968574217571</v>
      </c>
      <c r="AE154" s="15">
        <v>-4.615196284281458</v>
      </c>
      <c r="AF154" s="15">
        <v>1.5534046427039483</v>
      </c>
    </row>
  </sheetData>
  <sheetProtection/>
  <printOptions/>
  <pageMargins left="0.7" right="0.7" top="0.75" bottom="0.75" header="0.3" footer="0.3"/>
  <pageSetup orientation="portrait" paperSize="9"/>
  <ignoredErrors>
    <ignoredError sqref="B8:K8 M8:AG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" sqref="A14"/>
    </sheetView>
  </sheetViews>
  <sheetFormatPr defaultColWidth="9.33203125" defaultRowHeight="12.75"/>
  <cols>
    <col min="2" max="34" width="18.66015625" style="0" customWidth="1"/>
  </cols>
  <sheetData>
    <row r="1" spans="2:22" ht="12.75">
      <c r="B1" s="19"/>
      <c r="C1" s="14"/>
      <c r="D1" s="22"/>
      <c r="E1" s="14"/>
      <c r="F1" s="14"/>
      <c r="G1" s="14"/>
      <c r="H1" s="14"/>
      <c r="I1" s="14"/>
      <c r="K1" s="69" t="s">
        <v>128</v>
      </c>
      <c r="V1" s="11"/>
    </row>
    <row r="2" spans="1:34" ht="12.75">
      <c r="A2" s="13"/>
      <c r="B2" s="41" t="s">
        <v>71</v>
      </c>
      <c r="C2" s="19" t="s">
        <v>16</v>
      </c>
      <c r="F2" s="14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2"/>
      <c r="S2" s="72"/>
      <c r="T2" s="72"/>
      <c r="U2" s="72"/>
      <c r="V2" s="73"/>
      <c r="W2" s="72"/>
      <c r="X2" s="72"/>
      <c r="Y2" s="72"/>
      <c r="Z2" s="72"/>
      <c r="AA2" s="72"/>
      <c r="AB2" s="72"/>
      <c r="AC2" s="72"/>
      <c r="AD2" s="13"/>
      <c r="AE2" s="13"/>
      <c r="AF2" s="13"/>
      <c r="AG2" s="13"/>
      <c r="AH2" s="13"/>
    </row>
    <row r="3" spans="1:34" ht="12.75">
      <c r="A3" s="13"/>
      <c r="C3" s="19" t="s">
        <v>15</v>
      </c>
      <c r="F3" s="14"/>
      <c r="G3" s="70"/>
      <c r="H3" s="70"/>
      <c r="I3" s="70"/>
      <c r="J3" s="70"/>
      <c r="K3" s="70"/>
      <c r="L3" s="70"/>
      <c r="M3" s="71"/>
      <c r="N3" s="71"/>
      <c r="O3" s="71"/>
      <c r="P3" s="71"/>
      <c r="Q3" s="71"/>
      <c r="R3" s="72"/>
      <c r="S3" s="72"/>
      <c r="T3" s="72"/>
      <c r="U3" s="72"/>
      <c r="V3" s="73"/>
      <c r="W3" s="72"/>
      <c r="X3" s="72"/>
      <c r="Y3" s="72"/>
      <c r="Z3" s="72"/>
      <c r="AA3" s="72"/>
      <c r="AB3" s="72"/>
      <c r="AC3" s="72"/>
      <c r="AD3" s="13"/>
      <c r="AE3" s="13"/>
      <c r="AF3" s="13"/>
      <c r="AG3" s="13"/>
      <c r="AH3" s="13"/>
    </row>
    <row r="4" spans="1:34" ht="12.75">
      <c r="A4" s="13"/>
      <c r="C4" s="19" t="s">
        <v>72</v>
      </c>
      <c r="F4" s="14"/>
      <c r="G4" s="70"/>
      <c r="H4" s="70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3"/>
      <c r="W4" s="72"/>
      <c r="X4" s="72"/>
      <c r="Y4" s="72"/>
      <c r="Z4" s="72"/>
      <c r="AA4" s="72"/>
      <c r="AB4" s="72"/>
      <c r="AC4" s="72"/>
      <c r="AD4" s="13"/>
      <c r="AE4" s="13"/>
      <c r="AF4" s="13"/>
      <c r="AG4" s="13"/>
      <c r="AH4" s="13"/>
    </row>
    <row r="5" spans="1:34" ht="12.75">
      <c r="A5" s="13"/>
      <c r="C5" s="19" t="s">
        <v>13</v>
      </c>
      <c r="F5" s="14"/>
      <c r="G5" s="70"/>
      <c r="H5" s="70"/>
      <c r="I5" s="70"/>
      <c r="J5" s="70"/>
      <c r="K5" s="70"/>
      <c r="L5" s="70"/>
      <c r="M5" s="71"/>
      <c r="N5" s="71"/>
      <c r="O5" s="71"/>
      <c r="P5" s="71"/>
      <c r="Q5" s="71"/>
      <c r="R5" s="72"/>
      <c r="S5" s="72"/>
      <c r="T5" s="72"/>
      <c r="U5" s="72"/>
      <c r="V5" s="73"/>
      <c r="W5" s="72"/>
      <c r="X5" s="72"/>
      <c r="Y5" s="72"/>
      <c r="Z5" s="72"/>
      <c r="AA5" s="72"/>
      <c r="AB5" s="72"/>
      <c r="AC5" s="72"/>
      <c r="AD5" s="13"/>
      <c r="AE5" s="13"/>
      <c r="AF5" s="13"/>
      <c r="AG5" s="13"/>
      <c r="AH5" s="13"/>
    </row>
    <row r="6" spans="2:34" ht="12.75">
      <c r="B6" s="74"/>
      <c r="C6" s="75"/>
      <c r="D6" s="76"/>
      <c r="E6" s="75"/>
      <c r="F6" s="75"/>
      <c r="G6" s="75"/>
      <c r="H6" s="75"/>
      <c r="I6" s="75"/>
      <c r="J6" s="77"/>
      <c r="K6" s="77"/>
      <c r="L6" s="77"/>
      <c r="M6" s="74"/>
      <c r="N6" s="74"/>
      <c r="O6" s="74"/>
      <c r="P6" s="74"/>
      <c r="Q6" s="74"/>
      <c r="R6" s="77"/>
      <c r="S6" s="77"/>
      <c r="T6" s="77"/>
      <c r="U6" s="77"/>
      <c r="V6" s="78"/>
      <c r="W6" s="77"/>
      <c r="X6" s="77"/>
      <c r="Y6" s="77"/>
      <c r="Z6" s="77"/>
      <c r="AA6" s="77"/>
      <c r="AB6" s="77"/>
      <c r="AC6" s="77"/>
      <c r="AD6" s="77"/>
      <c r="AE6" s="2"/>
      <c r="AF6" s="2"/>
      <c r="AG6" s="2"/>
      <c r="AH6" s="2"/>
    </row>
    <row r="7" spans="2:34" ht="12.75">
      <c r="B7" s="79"/>
      <c r="C7" s="75"/>
      <c r="D7" s="76"/>
      <c r="E7" s="75"/>
      <c r="F7" s="75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77"/>
      <c r="S7" s="81"/>
      <c r="T7" s="81"/>
      <c r="U7" s="81"/>
      <c r="V7" s="34"/>
      <c r="W7" s="81"/>
      <c r="X7" s="2"/>
      <c r="Y7" s="2"/>
      <c r="Z7" s="2"/>
      <c r="AA7" s="81"/>
      <c r="AB7" s="81"/>
      <c r="AC7" s="81"/>
      <c r="AD7" s="81"/>
      <c r="AE7" s="81"/>
      <c r="AF7" s="28"/>
      <c r="AG7" s="28"/>
      <c r="AH7" s="28"/>
    </row>
    <row r="8" spans="1:34" ht="12.75">
      <c r="A8" t="s">
        <v>17</v>
      </c>
      <c r="B8" s="20" t="s">
        <v>18</v>
      </c>
      <c r="C8" s="82" t="s">
        <v>114</v>
      </c>
      <c r="D8" s="83" t="s">
        <v>115</v>
      </c>
      <c r="E8" s="82" t="s">
        <v>116</v>
      </c>
      <c r="F8" s="82" t="s">
        <v>117</v>
      </c>
      <c r="G8" s="82" t="s">
        <v>22</v>
      </c>
      <c r="H8" s="82" t="s">
        <v>19</v>
      </c>
      <c r="I8" s="82" t="s">
        <v>23</v>
      </c>
      <c r="J8" s="20" t="s">
        <v>24</v>
      </c>
      <c r="K8" s="74" t="s">
        <v>25</v>
      </c>
      <c r="L8" s="74" t="s">
        <v>99</v>
      </c>
      <c r="M8" s="74" t="s">
        <v>28</v>
      </c>
      <c r="N8" s="74" t="s">
        <v>100</v>
      </c>
      <c r="O8" s="74" t="s">
        <v>101</v>
      </c>
      <c r="P8" s="74" t="s">
        <v>118</v>
      </c>
      <c r="Q8" s="74" t="s">
        <v>119</v>
      </c>
      <c r="R8" s="40" t="s">
        <v>30</v>
      </c>
      <c r="S8" s="40" t="s">
        <v>31</v>
      </c>
      <c r="T8" s="2" t="s">
        <v>120</v>
      </c>
      <c r="U8" s="20" t="s">
        <v>34</v>
      </c>
      <c r="V8" s="84" t="s">
        <v>35</v>
      </c>
      <c r="W8" s="20" t="s">
        <v>36</v>
      </c>
      <c r="X8" s="20" t="s">
        <v>121</v>
      </c>
      <c r="Y8" s="20" t="s">
        <v>122</v>
      </c>
      <c r="Z8" s="20" t="s">
        <v>123</v>
      </c>
      <c r="AA8" s="20" t="s">
        <v>37</v>
      </c>
      <c r="AB8" s="20" t="s">
        <v>85</v>
      </c>
      <c r="AC8" s="20" t="s">
        <v>38</v>
      </c>
      <c r="AD8" s="20" t="s">
        <v>86</v>
      </c>
      <c r="AE8" s="2" t="s">
        <v>124</v>
      </c>
      <c r="AF8" s="6" t="s">
        <v>87</v>
      </c>
      <c r="AG8" s="50"/>
      <c r="AH8" s="50"/>
    </row>
    <row r="9" spans="2:34" ht="13.5" thickBot="1">
      <c r="B9" s="20" t="s">
        <v>51</v>
      </c>
      <c r="C9" s="82" t="s">
        <v>107</v>
      </c>
      <c r="D9" s="83" t="s">
        <v>107</v>
      </c>
      <c r="E9" s="82" t="s">
        <v>107</v>
      </c>
      <c r="F9" s="82" t="s">
        <v>107</v>
      </c>
      <c r="G9" s="82"/>
      <c r="H9" s="82" t="s">
        <v>59</v>
      </c>
      <c r="I9" s="82" t="s">
        <v>59</v>
      </c>
      <c r="J9" s="20" t="s">
        <v>59</v>
      </c>
      <c r="K9" s="74" t="s">
        <v>106</v>
      </c>
      <c r="L9" s="74" t="s">
        <v>125</v>
      </c>
      <c r="M9" s="74" t="s">
        <v>106</v>
      </c>
      <c r="N9" s="74" t="s">
        <v>106</v>
      </c>
      <c r="O9" s="74" t="s">
        <v>106</v>
      </c>
      <c r="P9" s="74" t="s">
        <v>53</v>
      </c>
      <c r="Q9" s="74" t="s">
        <v>54</v>
      </c>
      <c r="R9" s="85" t="s">
        <v>126</v>
      </c>
      <c r="S9" s="2"/>
      <c r="T9" s="2"/>
      <c r="U9" s="20" t="s">
        <v>58</v>
      </c>
      <c r="V9" s="84" t="s">
        <v>59</v>
      </c>
      <c r="W9" s="20" t="s">
        <v>60</v>
      </c>
      <c r="X9" s="20" t="s">
        <v>127</v>
      </c>
      <c r="Y9" s="20" t="s">
        <v>127</v>
      </c>
      <c r="Z9" s="20" t="s">
        <v>127</v>
      </c>
      <c r="AA9" s="20"/>
      <c r="AB9" s="20"/>
      <c r="AC9" s="20"/>
      <c r="AD9" s="20" t="s">
        <v>59</v>
      </c>
      <c r="AE9" s="2" t="s">
        <v>65</v>
      </c>
      <c r="AF9" s="51" t="s">
        <v>66</v>
      </c>
      <c r="AG9" s="52" t="s">
        <v>67</v>
      </c>
      <c r="AH9" s="52" t="s">
        <v>68</v>
      </c>
    </row>
    <row r="10" spans="1:34" ht="12.75">
      <c r="A10">
        <v>1870</v>
      </c>
      <c r="B10" s="86">
        <f>B$88/'[1]Maddison 2003'!B$138*'[1]Maddison 2003'!B60</f>
        <v>8.722603280210429</v>
      </c>
      <c r="C10" s="87" t="s">
        <v>5</v>
      </c>
      <c r="D10" s="88" t="str">
        <f>C10</f>
        <v>.</v>
      </c>
      <c r="E10" s="88">
        <f aca="true" t="shared" si="0" ref="E10:E65">F10</f>
        <v>0.017310062980568905</v>
      </c>
      <c r="F10" s="88">
        <f>'[1]Luis'!Q3/1000</f>
        <v>0.017310062980568905</v>
      </c>
      <c r="G10" s="88"/>
      <c r="H10" s="87" t="s">
        <v>5</v>
      </c>
      <c r="I10" s="87">
        <f>I$80/'[1]Luis'!V$73*'[1]Luis'!V3</f>
        <v>0.4437064983272321</v>
      </c>
      <c r="J10" s="14">
        <f>J$80/'[1]Luis'!T$73*'[1]Luis'!T3</f>
        <v>472.38061324913093</v>
      </c>
      <c r="K10" s="14">
        <f>K$100/'[1]Luis'!AD$93*'[1]Luis'!AD3</f>
        <v>0.12638022332880783</v>
      </c>
      <c r="L10" s="14">
        <f>'[1]IMF-World Bank'!AA6</f>
        <v>0.1004976753809164</v>
      </c>
      <c r="M10" s="89"/>
      <c r="N10" s="90" t="s">
        <v>5</v>
      </c>
      <c r="O10" s="89" t="s">
        <v>5</v>
      </c>
      <c r="P10" s="89" t="s">
        <v>5</v>
      </c>
      <c r="Q10" s="89" t="s">
        <v>5</v>
      </c>
      <c r="R10" s="10" t="str">
        <f>IF(ISNUMBER('[1]IMF-World Bank'!K6/'[1]Main'!$W7),'[1]IMF-World Bank'!K6/'[1]Main'!$W7*100/1000,".")</f>
        <v>.</v>
      </c>
      <c r="S10" s="10" t="str">
        <f>IF(ISNUMBER('[1]IMF-World Bank'!L6/'[1]Main'!$W7),'[1]IMF-World Bank'!L6/'[1]Main'!$W7*100/1000,".")</f>
        <v>.</v>
      </c>
      <c r="T10" s="91">
        <f>'[1]Luis'!AK3/'[1]Luis'!AL3</f>
        <v>0.9392757660167131</v>
      </c>
      <c r="U10" s="42" t="s">
        <v>5</v>
      </c>
      <c r="V10" s="92" t="s">
        <v>5</v>
      </c>
      <c r="W10" s="92" t="s">
        <v>5</v>
      </c>
      <c r="X10" s="93" t="s">
        <v>5</v>
      </c>
      <c r="Y10" s="93" t="s">
        <v>5</v>
      </c>
      <c r="Z10" s="93" t="s">
        <v>5</v>
      </c>
      <c r="AA10" s="93" t="s">
        <v>5</v>
      </c>
      <c r="AB10" s="93" t="s">
        <v>5</v>
      </c>
      <c r="AC10" s="93" t="s">
        <v>5</v>
      </c>
      <c r="AD10" s="93" t="s">
        <v>5</v>
      </c>
      <c r="AE10" s="94">
        <v>98374</v>
      </c>
      <c r="AF10" s="14">
        <v>3.91106896679088</v>
      </c>
      <c r="AG10" s="14">
        <v>4.136</v>
      </c>
      <c r="AH10" s="14">
        <v>11.21678365188863</v>
      </c>
    </row>
    <row r="11" spans="1:34" ht="12.75">
      <c r="A11">
        <v>1871</v>
      </c>
      <c r="B11" s="86">
        <f>B$88/'[1]Maddison 2003'!B$138*'[1]Maddison 2003'!B61</f>
        <v>8.828572644282842</v>
      </c>
      <c r="C11" s="87" t="s">
        <v>5</v>
      </c>
      <c r="D11" s="88" t="str">
        <f aca="true" t="shared" si="1" ref="D11:D65">C11</f>
        <v>.</v>
      </c>
      <c r="E11" s="88">
        <f t="shared" si="0"/>
        <v>0.01785050560947605</v>
      </c>
      <c r="F11" s="88">
        <f>'[1]Luis'!Q4/1000</f>
        <v>0.01785050560947605</v>
      </c>
      <c r="G11" s="88"/>
      <c r="H11" s="87" t="s">
        <v>5</v>
      </c>
      <c r="I11" s="87">
        <f>I$80/'[1]Luis'!V$73*'[1]Luis'!V4</f>
        <v>0.4622654566441381</v>
      </c>
      <c r="J11" s="14">
        <f>J$80/'[1]Luis'!T$73*'[1]Luis'!T4</f>
        <v>477.90528842821277</v>
      </c>
      <c r="K11" s="14">
        <f>K$100/'[1]Luis'!AD$93*'[1]Luis'!AD4</f>
        <v>0.14734175399737223</v>
      </c>
      <c r="L11" s="14">
        <f>'[1]IMF-World Bank'!AA7</f>
        <v>0.11716630476872601</v>
      </c>
      <c r="M11" s="89"/>
      <c r="N11" s="90" t="s">
        <v>5</v>
      </c>
      <c r="O11" s="22">
        <f>O$61/'[1]MINING_1870-21'!BB$57*'[1]MINING_1870-21'!BB7</f>
        <v>0.1565616437906479</v>
      </c>
      <c r="P11" s="22" t="s">
        <v>5</v>
      </c>
      <c r="Q11" s="22" t="s">
        <v>5</v>
      </c>
      <c r="R11" s="10" t="str">
        <f>IF(ISNUMBER('[1]IMF-World Bank'!K7/'[1]Main'!$W8),'[1]IMF-World Bank'!K7/'[1]Main'!$W8*100/1000,".")</f>
        <v>.</v>
      </c>
      <c r="S11" s="10" t="str">
        <f>IF(ISNUMBER('[1]IMF-World Bank'!L7/'[1]Main'!$W8),'[1]IMF-World Bank'!L7/'[1]Main'!$W8*100/1000,".")</f>
        <v>.</v>
      </c>
      <c r="T11" s="91">
        <f>'[1]Luis'!AK4/'[1]Luis'!AL4</f>
        <v>0.7363395225464191</v>
      </c>
      <c r="U11" s="42" t="s">
        <v>5</v>
      </c>
      <c r="V11" s="92" t="s">
        <v>5</v>
      </c>
      <c r="W11" s="92" t="s">
        <v>5</v>
      </c>
      <c r="X11" s="22">
        <f>'[1]Luis'!AF4/1000</f>
        <v>0.01868086835159844</v>
      </c>
      <c r="Y11" s="14">
        <f>'[1]Luis'!AG4/1000</f>
        <v>0.01868086835159844</v>
      </c>
      <c r="Z11" s="14">
        <f aca="true" t="shared" si="2" ref="Z11:Z63">Z$65/Y$65*Y11</f>
        <v>0.02684133214902963</v>
      </c>
      <c r="AA11" s="93" t="s">
        <v>5</v>
      </c>
      <c r="AB11" s="93" t="s">
        <v>5</v>
      </c>
      <c r="AC11" s="93" t="s">
        <v>5</v>
      </c>
      <c r="AD11" s="93" t="s">
        <v>5</v>
      </c>
      <c r="AE11" s="94">
        <v>102289</v>
      </c>
      <c r="AF11" s="14">
        <v>-0.17006682906528514</v>
      </c>
      <c r="AG11" s="14">
        <v>-0.00023723940236752838</v>
      </c>
      <c r="AH11" s="14">
        <v>9.037806571936958</v>
      </c>
    </row>
    <row r="12" spans="1:34" ht="12.75">
      <c r="A12">
        <v>1872</v>
      </c>
      <c r="B12" s="86">
        <f>B$88/'[1]Maddison 2003'!B$138*'[1]Maddison 2003'!B62</f>
        <v>8.935488163391614</v>
      </c>
      <c r="C12" s="87" t="s">
        <v>5</v>
      </c>
      <c r="D12" s="88" t="str">
        <f t="shared" si="1"/>
        <v>.</v>
      </c>
      <c r="E12" s="88">
        <f t="shared" si="0"/>
        <v>0.0168823789624661</v>
      </c>
      <c r="F12" s="88">
        <f>'[1]Luis'!Q5/1000</f>
        <v>0.0168823789624661</v>
      </c>
      <c r="G12" s="88"/>
      <c r="H12" s="87" t="s">
        <v>5</v>
      </c>
      <c r="I12" s="87">
        <f>I$80/'[1]Luis'!V$73*'[1]Luis'!V5</f>
        <v>0.4083475325842809</v>
      </c>
      <c r="J12" s="14">
        <f>J$80/'[1]Luis'!T$73*'[1]Luis'!T5</f>
        <v>446.6627290884565</v>
      </c>
      <c r="K12" s="14">
        <f>K$100/'[1]Luis'!AD$93*'[1]Luis'!AD5</f>
        <v>0.22283845849093784</v>
      </c>
      <c r="L12" s="14">
        <f>'[1]IMF-World Bank'!AA8</f>
        <v>0.17720135693652708</v>
      </c>
      <c r="M12" s="89"/>
      <c r="N12" s="90" t="s">
        <v>5</v>
      </c>
      <c r="O12" s="22">
        <f>O$61/'[1]MINING_1870-21'!BB$57*'[1]MINING_1870-21'!BB8</f>
        <v>0.11957181600755604</v>
      </c>
      <c r="P12" s="22" t="s">
        <v>5</v>
      </c>
      <c r="Q12" s="22" t="s">
        <v>5</v>
      </c>
      <c r="R12" s="10" t="str">
        <f>IF(ISNUMBER('[1]IMF-World Bank'!K8/'[1]Main'!$W9),'[1]IMF-World Bank'!K8/'[1]Main'!$W9*100/1000,".")</f>
        <v>.</v>
      </c>
      <c r="S12" s="10" t="str">
        <f>IF(ISNUMBER('[1]IMF-World Bank'!L8/'[1]Main'!$W9),'[1]IMF-World Bank'!L8/'[1]Main'!$W9*100/1000,".")</f>
        <v>.</v>
      </c>
      <c r="T12" s="91">
        <f>'[1]Luis'!AK5/'[1]Luis'!AL5</f>
        <v>0.6611246943765281</v>
      </c>
      <c r="U12" s="42" t="s">
        <v>5</v>
      </c>
      <c r="V12" s="92" t="s">
        <v>5</v>
      </c>
      <c r="W12" s="92" t="s">
        <v>5</v>
      </c>
      <c r="X12" s="22">
        <f>'[1]Luis'!AF5/1000</f>
        <v>0.027109209202967936</v>
      </c>
      <c r="Y12" s="14">
        <f>'[1]Luis'!AG5/1000</f>
        <v>0.027109209202967936</v>
      </c>
      <c r="Z12" s="14">
        <f t="shared" si="2"/>
        <v>0.03895147028602295</v>
      </c>
      <c r="AA12" s="93" t="s">
        <v>5</v>
      </c>
      <c r="AB12" s="93" t="s">
        <v>5</v>
      </c>
      <c r="AC12" s="93" t="s">
        <v>5</v>
      </c>
      <c r="AD12" s="93" t="s">
        <v>5</v>
      </c>
      <c r="AE12" s="94">
        <v>106360</v>
      </c>
      <c r="AF12" s="14">
        <v>-0.2269056407602812</v>
      </c>
      <c r="AG12" s="14">
        <v>-3.572354619593702</v>
      </c>
      <c r="AH12" s="14">
        <v>6.176896084097749</v>
      </c>
    </row>
    <row r="13" spans="1:34" ht="12.75">
      <c r="A13">
        <v>1873</v>
      </c>
      <c r="B13" s="86">
        <f>B$88/'[1]Maddison 2003'!B$138*'[1]Maddison 2003'!B63</f>
        <v>9.043349837536748</v>
      </c>
      <c r="C13" s="87" t="s">
        <v>5</v>
      </c>
      <c r="D13" s="88" t="str">
        <f t="shared" si="1"/>
        <v>.</v>
      </c>
      <c r="E13" s="88">
        <f t="shared" si="0"/>
        <v>0.0217557409054567</v>
      </c>
      <c r="F13" s="88">
        <f>'[1]Luis'!Q6/1000</f>
        <v>0.0217557409054567</v>
      </c>
      <c r="G13" s="88"/>
      <c r="H13" s="87" t="s">
        <v>5</v>
      </c>
      <c r="I13" s="87">
        <f>I$80/'[1]Luis'!V$73*'[1]Luis'!V6</f>
        <v>0.5240289318743715</v>
      </c>
      <c r="J13" s="14">
        <f>J$80/'[1]Luis'!T$73*'[1]Luis'!T6</f>
        <v>438.7258447732892</v>
      </c>
      <c r="K13" s="14">
        <f>K$100/'[1]Luis'!AD$93*'[1]Luis'!AD6</f>
        <v>0.24865314094072888</v>
      </c>
      <c r="L13" s="14">
        <f>'[1]IMF-World Bank'!AA9</f>
        <v>0.19772921729764403</v>
      </c>
      <c r="M13" s="89"/>
      <c r="N13" s="90" t="s">
        <v>5</v>
      </c>
      <c r="O13" s="22">
        <f>O$61/'[1]MINING_1870-21'!BB$57*'[1]MINING_1870-21'!BB9</f>
        <v>0.08131344143245085</v>
      </c>
      <c r="P13" s="22">
        <f>'[1]Transport'!I9</f>
        <v>0.013561955668684688</v>
      </c>
      <c r="Q13" s="22" t="s">
        <v>5</v>
      </c>
      <c r="R13" s="10" t="str">
        <f>IF(ISNUMBER('[1]IMF-World Bank'!K9/'[1]Main'!$W10),'[1]IMF-World Bank'!K9/'[1]Main'!$W10*100/1000,".")</f>
        <v>.</v>
      </c>
      <c r="S13" s="10" t="str">
        <f>IF(ISNUMBER('[1]IMF-World Bank'!L9/'[1]Main'!$W10),'[1]IMF-World Bank'!L9/'[1]Main'!$W10*100/1000,".")</f>
        <v>.</v>
      </c>
      <c r="T13" s="91">
        <f>'[1]Luis'!AK6/'[1]Luis'!AL6</f>
        <v>0.6575963718820863</v>
      </c>
      <c r="U13" s="42" t="s">
        <v>5</v>
      </c>
      <c r="V13" s="92" t="s">
        <v>5</v>
      </c>
      <c r="W13" s="92" t="s">
        <v>5</v>
      </c>
      <c r="X13" s="22">
        <f>'[1]Luis'!AF6/1000</f>
        <v>0.015821436914423094</v>
      </c>
      <c r="Y13" s="14">
        <f>'[1]Luis'!AG6/1000</f>
        <v>0.015821436914423094</v>
      </c>
      <c r="Z13" s="14">
        <f t="shared" si="2"/>
        <v>0.022732799958874058</v>
      </c>
      <c r="AA13" s="93" t="s">
        <v>5</v>
      </c>
      <c r="AB13" s="93" t="s">
        <v>5</v>
      </c>
      <c r="AC13" s="93" t="s">
        <v>5</v>
      </c>
      <c r="AD13" s="93" t="s">
        <v>5</v>
      </c>
      <c r="AE13" s="94">
        <v>110593</v>
      </c>
      <c r="AF13" s="14">
        <v>3.7501709020205727</v>
      </c>
      <c r="AG13" s="14">
        <v>0.5679286846719318</v>
      </c>
      <c r="AH13" s="14">
        <v>6.990205305768393</v>
      </c>
    </row>
    <row r="14" spans="1:34" ht="12.75">
      <c r="A14">
        <v>1874</v>
      </c>
      <c r="B14" s="86">
        <f>B$88/'[1]Maddison 2003'!B$138*'[1]Maddison 2003'!B64</f>
        <v>9.153103821754604</v>
      </c>
      <c r="C14" s="87" t="s">
        <v>5</v>
      </c>
      <c r="D14" s="88" t="str">
        <f t="shared" si="1"/>
        <v>.</v>
      </c>
      <c r="E14" s="88">
        <f t="shared" si="0"/>
        <v>0.019358916900243696</v>
      </c>
      <c r="F14" s="88">
        <f>'[1]Luis'!Q7/1000</f>
        <v>0.019358916900243696</v>
      </c>
      <c r="G14" s="88"/>
      <c r="H14" s="87" t="s">
        <v>5</v>
      </c>
      <c r="I14" s="87">
        <f>I$80/'[1]Luis'!V$73*'[1]Luis'!V7</f>
        <v>0.501122829782463</v>
      </c>
      <c r="J14" s="14">
        <f>J$80/'[1]Luis'!T$73*'[1]Luis'!T7</f>
        <v>462.966522045968</v>
      </c>
      <c r="K14" s="14">
        <f>K$100/'[1]Luis'!AD$93*'[1]Luis'!AD7</f>
        <v>0.31188325728549976</v>
      </c>
      <c r="L14" s="14">
        <f>'[1]IMF-World Bank'!AA10</f>
        <v>0.24800986674848163</v>
      </c>
      <c r="M14" s="89"/>
      <c r="N14" s="90" t="s">
        <v>5</v>
      </c>
      <c r="O14" s="22">
        <f>O$61/'[1]MINING_1870-21'!BB$57*'[1]MINING_1870-21'!BB10</f>
        <v>0.08134402984212052</v>
      </c>
      <c r="P14" s="22">
        <f>'[1]Transport'!I10</f>
        <v>0.011030390610530212</v>
      </c>
      <c r="Q14" s="22" t="s">
        <v>5</v>
      </c>
      <c r="R14" s="10" t="str">
        <f>IF(ISNUMBER('[1]IMF-World Bank'!K10/'[1]Main'!$W11),'[1]IMF-World Bank'!K10/'[1]Main'!$W11*100/1000,".")</f>
        <v>.</v>
      </c>
      <c r="S14" s="10" t="str">
        <f>IF(ISNUMBER('[1]IMF-World Bank'!L10/'[1]Main'!$W11),'[1]IMF-World Bank'!L10/'[1]Main'!$W11*100/1000,".")</f>
        <v>.</v>
      </c>
      <c r="T14" s="91">
        <f>'[1]Luis'!AK7/'[1]Luis'!AL7</f>
        <v>0.7108695652173914</v>
      </c>
      <c r="U14" s="42" t="s">
        <v>5</v>
      </c>
      <c r="V14" s="92" t="s">
        <v>5</v>
      </c>
      <c r="W14" s="92" t="s">
        <v>5</v>
      </c>
      <c r="X14" s="22">
        <f>'[1]Luis'!AF7/1000</f>
        <v>0.01479056748498238</v>
      </c>
      <c r="Y14" s="14">
        <f>'[1]Luis'!AG7/1000</f>
        <v>0.01479056748498238</v>
      </c>
      <c r="Z14" s="14">
        <f t="shared" si="2"/>
        <v>0.02125161031409337</v>
      </c>
      <c r="AA14" s="93" t="s">
        <v>5</v>
      </c>
      <c r="AB14" s="93" t="s">
        <v>5</v>
      </c>
      <c r="AC14" s="93" t="s">
        <v>5</v>
      </c>
      <c r="AD14" s="93" t="s">
        <v>5</v>
      </c>
      <c r="AE14" s="94">
        <v>114994</v>
      </c>
      <c r="AF14" s="14">
        <v>8.0191107200267</v>
      </c>
      <c r="AG14" s="14">
        <v>6.535254350410423</v>
      </c>
      <c r="AH14" s="14">
        <v>8.620820769380732</v>
      </c>
    </row>
    <row r="15" spans="1:34" ht="12.75">
      <c r="A15">
        <v>1875</v>
      </c>
      <c r="B15" s="86">
        <f>B$88/'[1]Maddison 2003'!B$138*'[1]Maddison 2003'!B65</f>
        <v>9.26380396100882</v>
      </c>
      <c r="C15" s="87" t="s">
        <v>5</v>
      </c>
      <c r="D15" s="88" t="str">
        <f t="shared" si="1"/>
        <v>.</v>
      </c>
      <c r="E15" s="88">
        <f t="shared" si="0"/>
        <v>0.018206118216849605</v>
      </c>
      <c r="F15" s="88">
        <f>'[1]Luis'!Q8/1000</f>
        <v>0.018206118216849605</v>
      </c>
      <c r="G15" s="88"/>
      <c r="H15" s="87" t="s">
        <v>5</v>
      </c>
      <c r="I15" s="87">
        <f>I$80/'[1]Luis'!V$73*'[1]Luis'!V8</f>
        <v>0.46566342038968744</v>
      </c>
      <c r="J15" s="14">
        <f>J$80/'[1]Luis'!T$73*'[1]Luis'!T8</f>
        <v>445.0300569354053</v>
      </c>
      <c r="K15" s="14">
        <f>K$100/'[1]Luis'!AD$93*'[1]Luis'!AD8</f>
        <v>0.16507724168814616</v>
      </c>
      <c r="L15" s="14">
        <f>'[1]IMF-World Bank'!AA11</f>
        <v>0.1312695816717298</v>
      </c>
      <c r="M15" s="89"/>
      <c r="N15" s="90" t="s">
        <v>5</v>
      </c>
      <c r="O15" s="22">
        <f>O$61/'[1]MINING_1870-21'!BB$57*'[1]MINING_1870-21'!BB11</f>
        <v>0.08337379975814245</v>
      </c>
      <c r="P15" s="22">
        <f>'[1]Transport'!I11</f>
        <v>0.01238658617739868</v>
      </c>
      <c r="Q15" s="22" t="s">
        <v>5</v>
      </c>
      <c r="R15" s="10" t="str">
        <f>IF(ISNUMBER('[1]IMF-World Bank'!K11/'[1]Main'!$W12),'[1]IMF-World Bank'!K11/'[1]Main'!$W12*100/1000,".")</f>
        <v>.</v>
      </c>
      <c r="S15" s="10" t="str">
        <f>IF(ISNUMBER('[1]IMF-World Bank'!L11/'[1]Main'!$W12),'[1]IMF-World Bank'!L11/'[1]Main'!$W12*100/1000,".")</f>
        <v>.</v>
      </c>
      <c r="T15" s="91">
        <f>'[1]Luis'!AK8/'[1]Luis'!AL8</f>
        <v>0.8153846153846154</v>
      </c>
      <c r="U15" s="42" t="s">
        <v>5</v>
      </c>
      <c r="V15" s="92" t="s">
        <v>5</v>
      </c>
      <c r="W15" s="92" t="s">
        <v>5</v>
      </c>
      <c r="X15" s="22">
        <f>'[1]Luis'!AF8/1000</f>
        <v>0.020505316623462975</v>
      </c>
      <c r="Y15" s="14">
        <f>'[1]Luis'!AG8/1000</f>
        <v>0.020505316623462975</v>
      </c>
      <c r="Z15" s="14">
        <f t="shared" si="2"/>
        <v>0.02946276393325656</v>
      </c>
      <c r="AA15" s="93" t="s">
        <v>5</v>
      </c>
      <c r="AB15" s="93" t="s">
        <v>5</v>
      </c>
      <c r="AC15" s="93" t="s">
        <v>5</v>
      </c>
      <c r="AD15" s="93" t="s">
        <v>5</v>
      </c>
      <c r="AE15" s="94">
        <v>119571</v>
      </c>
      <c r="AF15" s="14">
        <v>4.445775518772063</v>
      </c>
      <c r="AG15" s="14">
        <v>6.939136135473664</v>
      </c>
      <c r="AH15" s="14">
        <v>10.371262560581807</v>
      </c>
    </row>
    <row r="16" spans="1:34" ht="12.75">
      <c r="A16">
        <v>1876</v>
      </c>
      <c r="B16" s="86">
        <f>B$88/'[1]Maddison 2003'!B$138*'[1]Maddison 2003'!B66</f>
        <v>9.376396410335758</v>
      </c>
      <c r="C16" s="87" t="s">
        <v>5</v>
      </c>
      <c r="D16" s="88" t="str">
        <f t="shared" si="1"/>
        <v>.</v>
      </c>
      <c r="E16" s="88">
        <f t="shared" si="0"/>
        <v>0.013397797391229503</v>
      </c>
      <c r="F16" s="88">
        <f>'[1]Luis'!Q9/1000</f>
        <v>0.013397797391229503</v>
      </c>
      <c r="G16" s="88"/>
      <c r="H16" s="87" t="s">
        <v>5</v>
      </c>
      <c r="I16" s="87">
        <f>I$80/'[1]Luis'!V$73*'[1]Luis'!V9</f>
        <v>0.37564268313737986</v>
      </c>
      <c r="J16" s="14">
        <f>J$80/'[1]Luis'!T$73*'[1]Luis'!T9</f>
        <v>458.30609023503575</v>
      </c>
      <c r="K16" s="14">
        <f>K$100/'[1]Luis'!AD$93*'[1]Luis'!AD9</f>
        <v>0.16558730495450652</v>
      </c>
      <c r="L16" s="14">
        <f>'[1]IMF-World Bank'!AA12</f>
        <v>0.13167518447267634</v>
      </c>
      <c r="M16" s="89"/>
      <c r="N16" s="90" t="s">
        <v>5</v>
      </c>
      <c r="O16" s="22">
        <f>O$61/'[1]MINING_1870-21'!BB$57*'[1]MINING_1870-21'!BB12</f>
        <v>0.08745653623436525</v>
      </c>
      <c r="P16" s="22">
        <f>'[1]Transport'!I12</f>
        <v>0.011934520988442526</v>
      </c>
      <c r="Q16" s="24">
        <f>'[1]Cement'!V11</f>
        <v>0.8768334581959846</v>
      </c>
      <c r="R16" s="10" t="str">
        <f>IF(ISNUMBER('[1]IMF-World Bank'!K12/'[1]Main'!$W13),'[1]IMF-World Bank'!K12/'[1]Main'!$W13*100/1000,".")</f>
        <v>.</v>
      </c>
      <c r="S16" s="10" t="str">
        <f>IF(ISNUMBER('[1]IMF-World Bank'!L12/'[1]Main'!$W13),'[1]IMF-World Bank'!L12/'[1]Main'!$W13*100/1000,".")</f>
        <v>.</v>
      </c>
      <c r="T16" s="91">
        <f>'[1]Luis'!AK9/'[1]Luis'!AL9</f>
        <v>0.9058139534883721</v>
      </c>
      <c r="U16" s="42" t="s">
        <v>5</v>
      </c>
      <c r="V16" s="92" t="s">
        <v>5</v>
      </c>
      <c r="W16" s="92" t="s">
        <v>5</v>
      </c>
      <c r="X16" s="22">
        <f>'[1]Luis'!AF9/1000</f>
        <v>0.023092682585445126</v>
      </c>
      <c r="Y16" s="14">
        <f>'[1]Luis'!AG9/1000</f>
        <v>0.023092682585445126</v>
      </c>
      <c r="Z16" s="14">
        <f t="shared" si="2"/>
        <v>0.033180382829206545</v>
      </c>
      <c r="AA16" s="93" t="s">
        <v>5</v>
      </c>
      <c r="AB16" s="93" t="s">
        <v>5</v>
      </c>
      <c r="AC16" s="93" t="s">
        <v>5</v>
      </c>
      <c r="AD16" s="93" t="s">
        <v>5</v>
      </c>
      <c r="AE16" s="94">
        <v>124330</v>
      </c>
      <c r="AF16" s="14">
        <v>1.629023775322444</v>
      </c>
      <c r="AG16" s="14">
        <v>4.400592113107623</v>
      </c>
      <c r="AH16" s="14">
        <v>8.907377765066116</v>
      </c>
    </row>
    <row r="17" spans="1:34" ht="12.75">
      <c r="A17">
        <v>1877</v>
      </c>
      <c r="B17" s="86">
        <f>B$88/'[1]Maddison 2003'!B$138*'[1]Maddison 2003'!B67</f>
        <v>9.489935014699057</v>
      </c>
      <c r="C17" s="87" t="s">
        <v>5</v>
      </c>
      <c r="D17" s="88" t="str">
        <f t="shared" si="1"/>
        <v>.</v>
      </c>
      <c r="E17" s="88">
        <f t="shared" si="0"/>
        <v>0.01872830017426271</v>
      </c>
      <c r="F17" s="88">
        <f>'[1]Luis'!Q10/1000</f>
        <v>0.01872830017426271</v>
      </c>
      <c r="G17" s="88"/>
      <c r="H17" s="87" t="s">
        <v>5</v>
      </c>
      <c r="I17" s="87">
        <f>I$80/'[1]Luis'!V$73*'[1]Luis'!V10</f>
        <v>0.5846680481154043</v>
      </c>
      <c r="J17" s="14">
        <f>J$80/'[1]Luis'!T$73*'[1]Luis'!T10</f>
        <v>528.6956140899124</v>
      </c>
      <c r="K17" s="14">
        <f>K$100/'[1]Luis'!AD$93*'[1]Luis'!AD10</f>
        <v>0.23657217281753323</v>
      </c>
      <c r="L17" s="14">
        <f>'[1]IMF-World Bank'!AA13</f>
        <v>0.1881224198039149</v>
      </c>
      <c r="M17" s="89"/>
      <c r="N17" s="90" t="s">
        <v>5</v>
      </c>
      <c r="O17" s="22">
        <f>O$61/'[1]MINING_1870-21'!BB$57*'[1]MINING_1870-21'!BB13</f>
        <v>0.09694537847940414</v>
      </c>
      <c r="P17" s="22">
        <f>'[1]Transport'!I13</f>
        <v>0.01428525997101454</v>
      </c>
      <c r="Q17" s="24">
        <f>'[1]Cement'!V12</f>
        <v>1.3882191339526524</v>
      </c>
      <c r="R17" s="10">
        <f>IF(ISNUMBER('[1]IMF-World Bank'!K13/'[1]Main'!$W14),'[1]IMF-World Bank'!K13/'[1]Main'!$W14*100/1000,".")</f>
        <v>1.1280446716322092</v>
      </c>
      <c r="S17" s="10">
        <f>IF(ISNUMBER('[1]IMF-World Bank'!L13/'[1]Main'!$W14),'[1]IMF-World Bank'!L13/'[1]Main'!$W14*100/1000,".")</f>
        <v>1.2198547957320418</v>
      </c>
      <c r="T17" s="91">
        <f>R17/S17</f>
        <v>0.9247368421052632</v>
      </c>
      <c r="U17" s="14">
        <f>U$86/'[1]Luis'!F$79*'[1]Luis'!F10</f>
        <v>111.37741903775795</v>
      </c>
      <c r="V17" s="11">
        <f aca="true" t="shared" si="3" ref="V17:V80">V18/(W18+1)</f>
        <v>0.0015575624300921808</v>
      </c>
      <c r="W17" s="92" t="s">
        <v>5</v>
      </c>
      <c r="X17" s="22">
        <f>'[1]Luis'!AF10/1000</f>
        <v>0.017645303992901568</v>
      </c>
      <c r="Y17" s="14">
        <f>'[1]Luis'!AG10/1000</f>
        <v>0.017645303992901568</v>
      </c>
      <c r="Z17" s="14">
        <f t="shared" si="2"/>
        <v>0.02535339666389458</v>
      </c>
      <c r="AA17" s="22">
        <f aca="true" t="shared" si="4" ref="AA17:AA80">X17/V17</f>
        <v>11.328794051521434</v>
      </c>
      <c r="AB17" s="14">
        <f>Y17/V17</f>
        <v>11.328794051521434</v>
      </c>
      <c r="AC17" s="14">
        <f>Z17/V17</f>
        <v>16.2776118466045</v>
      </c>
      <c r="AD17" s="14">
        <f>'[1]IMF-World Bank'!BP13/'[1]IMF-World Bank'!BP$131*100</f>
        <v>62.44361694483791</v>
      </c>
      <c r="AE17" s="94">
        <v>129278</v>
      </c>
      <c r="AF17" s="14">
        <v>2.4369196090458325</v>
      </c>
      <c r="AG17" s="14">
        <v>-0.16059211310762356</v>
      </c>
      <c r="AH17" s="14">
        <v>5.442199999999997</v>
      </c>
    </row>
    <row r="18" spans="1:34" ht="12.75">
      <c r="A18">
        <v>1878</v>
      </c>
      <c r="B18" s="86">
        <f>B$88/'[1]Maddison 2003'!B$138*'[1]Maddison 2003'!B68</f>
        <v>9.604419774098716</v>
      </c>
      <c r="C18" s="88">
        <f>'[1]Luis'!P11/1000</f>
        <v>0.026600000000000002</v>
      </c>
      <c r="D18" s="88">
        <f t="shared" si="1"/>
        <v>0.026600000000000002</v>
      </c>
      <c r="E18" s="88">
        <f t="shared" si="0"/>
        <v>0.019099702930992342</v>
      </c>
      <c r="F18" s="88">
        <f>'[1]Luis'!Q11/1000</f>
        <v>0.019099702930992342</v>
      </c>
      <c r="G18" s="88">
        <f>C18/E18</f>
        <v>1.392691818093004</v>
      </c>
      <c r="H18" s="87">
        <f>H$80/'[1]Luis'!U$73*'[1]Luis'!U11</f>
        <v>0.17413293955489018</v>
      </c>
      <c r="I18" s="87">
        <f>I$80/'[1]Luis'!V$73*'[1]Luis'!V11</f>
        <v>0.6526902693637704</v>
      </c>
      <c r="J18" s="14">
        <f>J$80/'[1]Luis'!T$73*'[1]Luis'!T11</f>
        <v>532.504531847751</v>
      </c>
      <c r="K18" s="14">
        <f>K$100/'[1]Luis'!AD$93*'[1]Luis'!AD11</f>
        <v>0.27419822717300474</v>
      </c>
      <c r="L18" s="14">
        <f>'[1]IMF-World Bank'!AA14</f>
        <v>0.21804269448678892</v>
      </c>
      <c r="M18" s="14">
        <f>M$50/'[1]AGRO 1870-21'!E$46*'[1]AGRO 1870-21'!E14</f>
        <v>3.212025462797003</v>
      </c>
      <c r="N18" s="14">
        <f>N$61/'[1]Mano 1870-21'!K$57*'[1]Mano 1870-21'!K14</f>
        <v>2.804409928340683</v>
      </c>
      <c r="O18" s="22">
        <f>O$61/'[1]MINING_1870-21'!BB$57*'[1]MINING_1870-21'!BB14</f>
        <v>0.10411447682464885</v>
      </c>
      <c r="P18" s="22">
        <f>'[1]Transport'!I14</f>
        <v>0.015279803386718081</v>
      </c>
      <c r="Q18" s="24">
        <f>'[1]Cement'!V13</f>
        <v>1.1228775097392871</v>
      </c>
      <c r="R18" s="10">
        <f>IF(ISNUMBER('[1]IMF-World Bank'!K14/'[1]Main'!$W15),'[1]IMF-World Bank'!K14/'[1]Main'!$W15*100/1000,".")</f>
        <v>1.2041881282409816</v>
      </c>
      <c r="S18" s="10">
        <f>IF(ISNUMBER('[1]IMF-World Bank'!L14/'[1]Main'!$W15),'[1]IMF-World Bank'!L14/'[1]Main'!$W15*100/1000,".")</f>
        <v>1.217589267982932</v>
      </c>
      <c r="T18" s="91">
        <f aca="true" t="shared" si="5" ref="T18:T81">R18/S18</f>
        <v>0.988993710691824</v>
      </c>
      <c r="U18" s="14">
        <f>U$86/'[1]Luis'!F$79*'[1]Luis'!F11</f>
        <v>115.84941385567105</v>
      </c>
      <c r="V18" s="11">
        <f t="shared" si="3"/>
        <v>0.0015670308947128022</v>
      </c>
      <c r="W18" s="95">
        <f>'[1]Luis'!K11</f>
        <v>0.006079027355623329</v>
      </c>
      <c r="X18" s="22">
        <f>'[1]Luis'!AF11/1000</f>
        <v>0.02033901118012428</v>
      </c>
      <c r="Y18" s="14">
        <f>'[1]Luis'!AG11/1000</f>
        <v>0.02033901118012428</v>
      </c>
      <c r="Z18" s="14">
        <f t="shared" si="2"/>
        <v>0.02922381039218824</v>
      </c>
      <c r="AA18" s="22">
        <f t="shared" si="4"/>
        <v>12.979330049425679</v>
      </c>
      <c r="AB18" s="14">
        <f aca="true" t="shared" si="6" ref="AB18:AB81">Y18/V18</f>
        <v>12.979330049425679</v>
      </c>
      <c r="AC18" s="14">
        <f aca="true" t="shared" si="7" ref="AC18:AC81">Z18/V18</f>
        <v>18.649160326570485</v>
      </c>
      <c r="AD18" s="14">
        <f>'[1]IMF-World Bank'!BP14/'[1]IMF-World Bank'!BP$131*100</f>
        <v>62.44361694483792</v>
      </c>
      <c r="AE18" s="94">
        <v>134423</v>
      </c>
      <c r="AF18" s="14">
        <v>6.320745811037632</v>
      </c>
      <c r="AG18" s="14">
        <v>10.070272688440053</v>
      </c>
      <c r="AH18" s="14">
        <v>11.760375199228768</v>
      </c>
    </row>
    <row r="19" spans="1:34" ht="12.75">
      <c r="A19">
        <v>1879</v>
      </c>
      <c r="B19" s="86">
        <f>B$88/'[1]Maddison 2003'!B$138*'[1]Maddison 2003'!B69</f>
        <v>9.720796843571097</v>
      </c>
      <c r="C19" s="88">
        <f>'[1]Luis'!P12/1000</f>
        <v>0.0282</v>
      </c>
      <c r="D19" s="88">
        <f t="shared" si="1"/>
        <v>0.0282</v>
      </c>
      <c r="E19" s="88">
        <f t="shared" si="0"/>
        <v>0.0174770975418679</v>
      </c>
      <c r="F19" s="88">
        <f>'[1]Luis'!Q12/1000</f>
        <v>0.0174770975418679</v>
      </c>
      <c r="G19" s="88">
        <f aca="true" t="shared" si="8" ref="G19:G82">C19/E19</f>
        <v>1.613540230718771</v>
      </c>
      <c r="H19" s="87">
        <f>H$80/'[1]Luis'!U$73*'[1]Luis'!U12</f>
        <v>0.18974581102743146</v>
      </c>
      <c r="I19" s="87">
        <f>I$80/'[1]Luis'!V$73*'[1]Luis'!V12</f>
        <v>0.6110932297180839</v>
      </c>
      <c r="J19" s="14">
        <f>J$80/'[1]Luis'!T$73*'[1]Luis'!T12</f>
        <v>530.0992026216022</v>
      </c>
      <c r="K19" s="14">
        <f>K$100/'[1]Luis'!AD$93*'[1]Luis'!AD12</f>
        <v>0.29858128943912426</v>
      </c>
      <c r="L19" s="14">
        <f>'[1]IMF-World Bank'!AA15</f>
        <v>0.2374321290982293</v>
      </c>
      <c r="M19" s="14">
        <f>M$50/'[1]AGRO 1870-21'!E$46*'[1]AGRO 1870-21'!E15</f>
        <v>3.8733954819747045</v>
      </c>
      <c r="N19" s="14">
        <f>N$61/'[1]Mano 1870-21'!K$57*'[1]Mano 1870-21'!K15</f>
        <v>2.8249428354559734</v>
      </c>
      <c r="O19" s="22">
        <f>O$61/'[1]MINING_1870-21'!BB$57*'[1]MINING_1870-21'!BB15</f>
        <v>0.11019920240107509</v>
      </c>
      <c r="P19" s="22">
        <f>'[1]Transport'!I15</f>
        <v>0.027214324375160606</v>
      </c>
      <c r="Q19" s="24">
        <f>'[1]Cement'!V14</f>
        <v>0.7200406802517232</v>
      </c>
      <c r="R19" s="10">
        <f>IF(ISNUMBER('[1]IMF-World Bank'!K15/'[1]Main'!$W16),'[1]IMF-World Bank'!K15/'[1]Main'!$W16*100/1000,".")</f>
        <v>1.2568972672763994</v>
      </c>
      <c r="S19" s="10">
        <f>IF(ISNUMBER('[1]IMF-World Bank'!L15/'[1]Main'!$W16),'[1]IMF-World Bank'!L15/'[1]Main'!$W16*100/1000,".")</f>
        <v>1.2402267079256362</v>
      </c>
      <c r="T19" s="91">
        <f t="shared" si="5"/>
        <v>1.013441541973117</v>
      </c>
      <c r="U19" s="14">
        <f>U$86/'[1]Luis'!F$79*'[1]Luis'!F12</f>
        <v>117.7764690111065</v>
      </c>
      <c r="V19" s="11">
        <f t="shared" si="3"/>
        <v>0.0015896287246526632</v>
      </c>
      <c r="W19" s="95">
        <f>'[1]Luis'!K12</f>
        <v>0.014420794137567111</v>
      </c>
      <c r="X19" s="22">
        <f>'[1]Luis'!AF12/1000</f>
        <v>0.024993590239574145</v>
      </c>
      <c r="Y19" s="14">
        <f>'[1]Luis'!AG12/1000</f>
        <v>0.024993590239574145</v>
      </c>
      <c r="Z19" s="14">
        <f t="shared" si="2"/>
        <v>0.03591167415725362</v>
      </c>
      <c r="AA19" s="22">
        <f t="shared" si="4"/>
        <v>15.722910546319733</v>
      </c>
      <c r="AB19" s="14">
        <f t="shared" si="6"/>
        <v>15.722910546319733</v>
      </c>
      <c r="AC19" s="14">
        <f t="shared" si="7"/>
        <v>22.591233789575856</v>
      </c>
      <c r="AD19" s="14">
        <f>'[1]IMF-World Bank'!BP15/'[1]IMF-World Bank'!BP$131*100</f>
        <v>61.92787069163492</v>
      </c>
      <c r="AE19" s="94">
        <v>139772</v>
      </c>
      <c r="AF19" s="14">
        <v>6.347963974719766</v>
      </c>
      <c r="AG19" s="14">
        <v>7.215898425043504</v>
      </c>
      <c r="AH19" s="14">
        <v>5.8000891147103495</v>
      </c>
    </row>
    <row r="20" spans="1:34" ht="12.75">
      <c r="A20">
        <v>1880</v>
      </c>
      <c r="B20" s="86">
        <f>B$88/'[1]Maddison 2003'!B$138*'[1]Maddison 2003'!B70</f>
        <v>9.8390662231162</v>
      </c>
      <c r="C20" s="88">
        <f>'[1]Luis'!P13/1000</f>
        <v>0.028300000000000002</v>
      </c>
      <c r="D20" s="88">
        <f t="shared" si="1"/>
        <v>0.028300000000000002</v>
      </c>
      <c r="E20" s="88">
        <f t="shared" si="0"/>
        <v>0.023545905493536495</v>
      </c>
      <c r="F20" s="88">
        <f>'[1]Luis'!Q13/1000</f>
        <v>0.023545905493536495</v>
      </c>
      <c r="G20" s="88">
        <f t="shared" si="8"/>
        <v>1.2019074827157756</v>
      </c>
      <c r="H20" s="87">
        <f>H$80/'[1]Luis'!U$73*'[1]Luis'!U13</f>
        <v>0.1879936304515088</v>
      </c>
      <c r="I20" s="87">
        <f>I$80/'[1]Luis'!V$73*'[1]Luis'!V13</f>
        <v>0.8149033735408794</v>
      </c>
      <c r="J20" s="14">
        <f>J$80/'[1]Luis'!T$73*'[1]Luis'!T13</f>
        <v>531.4667476948854</v>
      </c>
      <c r="K20" s="14">
        <f>K$100/'[1]Luis'!AD$93*'[1]Luis'!AD13</f>
        <v>0.5780624275376639</v>
      </c>
      <c r="L20" s="14">
        <f>'[1]IMF-World Bank'!AA16</f>
        <v>0.4596757994440289</v>
      </c>
      <c r="M20" s="14">
        <f>M$50/'[1]AGRO 1870-21'!E$46*'[1]AGRO 1870-21'!E16</f>
        <v>4.375217049944794</v>
      </c>
      <c r="N20" s="14">
        <f>N$61/'[1]Mano 1870-21'!K$57*'[1]Mano 1870-21'!K16</f>
        <v>2.845626077324519</v>
      </c>
      <c r="O20" s="22">
        <f>O$61/'[1]MINING_1870-21'!BB$57*'[1]MINING_1870-21'!BB16</f>
        <v>0.11989412934421821</v>
      </c>
      <c r="P20" s="22">
        <f>'[1]Transport'!I16</f>
        <v>0.03291034575600817</v>
      </c>
      <c r="Q20" s="24">
        <f>'[1]Cement'!V15</f>
        <v>2.349479472580162</v>
      </c>
      <c r="R20" s="10">
        <f>IF(ISNUMBER('[1]IMF-World Bank'!K16/'[1]Main'!$W17),'[1]IMF-World Bank'!K16/'[1]Main'!$W17*100/1000,".")</f>
        <v>1.423065518941119</v>
      </c>
      <c r="S20" s="10">
        <f>IF(ISNUMBER('[1]IMF-World Bank'!L16/'[1]Main'!$W17),'[1]IMF-World Bank'!L16/'[1]Main'!$W17*100/1000,".")</f>
        <v>1.426148416512482</v>
      </c>
      <c r="T20" s="91">
        <f t="shared" si="5"/>
        <v>0.9978383052313012</v>
      </c>
      <c r="U20" s="14">
        <f>U$86/'[1]Luis'!F$79*'[1]Luis'!F13</f>
        <v>120.7481675556845</v>
      </c>
      <c r="V20" s="11">
        <f t="shared" si="3"/>
        <v>0.0016218508348915283</v>
      </c>
      <c r="W20" s="95">
        <f>'[1]Luis'!K13</f>
        <v>0.020270211363918125</v>
      </c>
      <c r="X20" s="22">
        <f>'[1]Luis'!AF13/1000</f>
        <v>0.030904170186335456</v>
      </c>
      <c r="Y20" s="14">
        <f>'[1]Luis'!AG13/1000</f>
        <v>0.030904170186335456</v>
      </c>
      <c r="Z20" s="14">
        <f t="shared" si="2"/>
        <v>0.04440420440576529</v>
      </c>
      <c r="AA20" s="22">
        <f t="shared" si="4"/>
        <v>19.054878242487924</v>
      </c>
      <c r="AB20" s="14">
        <f t="shared" si="6"/>
        <v>19.054878242487924</v>
      </c>
      <c r="AC20" s="14">
        <f t="shared" si="7"/>
        <v>27.378722784167206</v>
      </c>
      <c r="AD20" s="14">
        <f>'[1]IMF-World Bank'!BP16/'[1]IMF-World Bank'!BP$131*100</f>
        <v>61.426618478334596</v>
      </c>
      <c r="AE20" s="94">
        <v>145335</v>
      </c>
      <c r="AF20" s="14">
        <v>0.25531910603241226</v>
      </c>
      <c r="AG20" s="14">
        <v>-1.3701366850428132</v>
      </c>
      <c r="AH20" s="14">
        <v>2.6301329106865</v>
      </c>
    </row>
    <row r="21" spans="1:34" ht="12.75">
      <c r="A21">
        <v>1881</v>
      </c>
      <c r="B21" s="86">
        <f>B$88/'[1]Maddison 2003'!B$138*'[1]Maddison 2003'!B71</f>
        <v>9.957335602661303</v>
      </c>
      <c r="C21" s="88">
        <f>'[1]Luis'!P14/1000</f>
        <v>0.02675</v>
      </c>
      <c r="D21" s="88">
        <f t="shared" si="1"/>
        <v>0.02675</v>
      </c>
      <c r="E21" s="88">
        <f t="shared" si="0"/>
        <v>0.032747964781057806</v>
      </c>
      <c r="F21" s="88">
        <f>'[1]Luis'!Q14/1000</f>
        <v>0.032747964781057806</v>
      </c>
      <c r="G21" s="88">
        <f t="shared" si="8"/>
        <v>0.8168446551974072</v>
      </c>
      <c r="H21" s="87">
        <f>H$80/'[1]Luis'!U$73*'[1]Luis'!U14</f>
        <v>0.1835513643543131</v>
      </c>
      <c r="I21" s="87">
        <f>I$80/'[1]Luis'!V$73*'[1]Luis'!V14</f>
        <v>1.1521501815244128</v>
      </c>
      <c r="J21" s="14">
        <f>J$80/'[1]Luis'!T$73*'[1]Luis'!T14</f>
        <v>523.0377375656384</v>
      </c>
      <c r="K21" s="14">
        <f>K$100/'[1]Luis'!AD$93*'[1]Luis'!AD14</f>
        <v>0.9492030986257742</v>
      </c>
      <c r="L21" s="14">
        <f>'[1]IMF-World Bank'!AA17</f>
        <v>0.7548072187534159</v>
      </c>
      <c r="M21" s="14">
        <f>M$50/'[1]AGRO 1870-21'!E$46*'[1]AGRO 1870-21'!E17</f>
        <v>4.76779951004643</v>
      </c>
      <c r="N21" s="14">
        <f>N$61/'[1]Mano 1870-21'!K$57*'[1]Mano 1870-21'!K17</f>
        <v>2.8664607546447227</v>
      </c>
      <c r="O21" s="22">
        <f>O$61/'[1]MINING_1870-21'!BB$57*'[1]MINING_1870-21'!BB17</f>
        <v>0.12282125481292908</v>
      </c>
      <c r="P21" s="22">
        <f>'[1]Transport'!I17</f>
        <v>0.05081212723867196</v>
      </c>
      <c r="Q21" s="24">
        <f>'[1]Cement'!V16</f>
        <v>6.012399985016483</v>
      </c>
      <c r="R21" s="10">
        <f>IF(ISNUMBER('[1]IMF-World Bank'!K17/'[1]Main'!$W18),'[1]IMF-World Bank'!K17/'[1]Main'!$W18*100/1000,".")</f>
        <v>1.5306414670475004</v>
      </c>
      <c r="S21" s="10">
        <f>IF(ISNUMBER('[1]IMF-World Bank'!L17/'[1]Main'!$W18),'[1]IMF-World Bank'!L17/'[1]Main'!$W18*100/1000,".")</f>
        <v>1.682975868118378</v>
      </c>
      <c r="T21" s="91">
        <f t="shared" si="5"/>
        <v>0.9094850948509485</v>
      </c>
      <c r="U21" s="14">
        <f>U$86/'[1]Luis'!F$79*'[1]Luis'!F14</f>
        <v>122.7627418848516</v>
      </c>
      <c r="V21" s="11">
        <f t="shared" si="3"/>
        <v>0.001644408605272609</v>
      </c>
      <c r="W21" s="95">
        <f>'[1]Luis'!K14</f>
        <v>0.0139086591046392</v>
      </c>
      <c r="X21" s="22">
        <f>'[1]Luis'!AF14/1000</f>
        <v>0.041185999467613185</v>
      </c>
      <c r="Y21" s="14">
        <f>'[1]Luis'!AG14/1000</f>
        <v>0.041185999467613185</v>
      </c>
      <c r="Z21" s="14">
        <f t="shared" si="2"/>
        <v>0.05917750025283869</v>
      </c>
      <c r="AA21" s="22">
        <f t="shared" si="4"/>
        <v>25.046086073470406</v>
      </c>
      <c r="AB21" s="14">
        <f t="shared" si="6"/>
        <v>25.046086073470406</v>
      </c>
      <c r="AC21" s="14">
        <f t="shared" si="7"/>
        <v>35.987102027496555</v>
      </c>
      <c r="AD21" s="14">
        <f>'[1]IMF-World Bank'!BP17/'[1]IMF-World Bank'!BP$131*100</f>
        <v>61.3030742457044</v>
      </c>
      <c r="AE21" s="94">
        <v>151119</v>
      </c>
      <c r="AF21" s="14">
        <v>4.196314167060509</v>
      </c>
      <c r="AG21" s="14">
        <v>4.718231908319046</v>
      </c>
      <c r="AH21" s="14">
        <v>3.386200000000006</v>
      </c>
    </row>
    <row r="22" spans="1:34" ht="12.75">
      <c r="A22">
        <v>1882</v>
      </c>
      <c r="B22" s="86">
        <f>B$88/'[1]Maddison 2003'!B$138*'[1]Maddison 2003'!B72</f>
        <v>10.078443447315488</v>
      </c>
      <c r="C22" s="88">
        <f>'[1]Luis'!P15/1000</f>
        <v>0.0318</v>
      </c>
      <c r="D22" s="88">
        <f t="shared" si="1"/>
        <v>0.0318</v>
      </c>
      <c r="E22" s="88">
        <f t="shared" si="0"/>
        <v>0.03853506375168462</v>
      </c>
      <c r="F22" s="88">
        <f>'[1]Luis'!Q15/1000</f>
        <v>0.03853506375168462</v>
      </c>
      <c r="G22" s="88">
        <f t="shared" si="8"/>
        <v>0.8252224572642576</v>
      </c>
      <c r="H22" s="87">
        <f>H$80/'[1]Luis'!U$73*'[1]Luis'!U15</f>
        <v>0.21891042071059363</v>
      </c>
      <c r="I22" s="87">
        <f>I$80/'[1]Luis'!V$73*'[1]Luis'!V15</f>
        <v>1.328484785044054</v>
      </c>
      <c r="J22" s="14">
        <f>J$80/'[1]Luis'!T$73*'[1]Luis'!T15</f>
        <v>510.8616065344824</v>
      </c>
      <c r="K22" s="14">
        <f>K$100/'[1]Luis'!AD$93*'[1]Luis'!AD15</f>
        <v>1.3018080578812523</v>
      </c>
      <c r="L22" s="14">
        <f>'[1]IMF-World Bank'!AA18</f>
        <v>1.035199022151035</v>
      </c>
      <c r="M22" s="14">
        <f>M$50/'[1]AGRO 1870-21'!E$46*'[1]AGRO 1870-21'!E18</f>
        <v>5.249412549652756</v>
      </c>
      <c r="N22" s="14">
        <f>N$61/'[1]Mano 1870-21'!K$57*'[1]Mano 1870-21'!K18</f>
        <v>2.8874479761739122</v>
      </c>
      <c r="O22" s="22">
        <f>O$61/'[1]MINING_1870-21'!BB$57*'[1]MINING_1870-21'!BB18</f>
        <v>0.12219027172549264</v>
      </c>
      <c r="P22" s="22">
        <f>'[1]Transport'!I18</f>
        <v>0.09972558068372805</v>
      </c>
      <c r="Q22" s="24">
        <f>'[1]Cement'!V17</f>
        <v>7.796219358705426</v>
      </c>
      <c r="R22" s="10">
        <f>IF(ISNUMBER('[1]IMF-World Bank'!K18/'[1]Main'!$W19),'[1]IMF-World Bank'!K18/'[1]Main'!$W19*100/1000,".")</f>
        <v>1.81680839465473</v>
      </c>
      <c r="S22" s="10">
        <f>IF(ISNUMBER('[1]IMF-World Bank'!L18/'[1]Main'!$W19),'[1]IMF-World Bank'!L18/'[1]Main'!$W19*100/1000,".")</f>
        <v>1.8922321905138602</v>
      </c>
      <c r="T22" s="91">
        <f t="shared" si="5"/>
        <v>0.960140306122449</v>
      </c>
      <c r="U22" s="14">
        <f>U$86/'[1]Luis'!F$79*'[1]Luis'!F15</f>
        <v>122.47024581283965</v>
      </c>
      <c r="V22" s="11">
        <f t="shared" si="3"/>
        <v>0.001657301897579693</v>
      </c>
      <c r="W22" s="95">
        <f>'[1]Luis'!K15</f>
        <v>0.007840686472779936</v>
      </c>
      <c r="X22" s="22">
        <f>'[1]Luis'!AF15/1000</f>
        <v>0.05256261259982259</v>
      </c>
      <c r="Y22" s="14">
        <f>'[1]Luis'!AG15/1000</f>
        <v>0.05256261259982259</v>
      </c>
      <c r="Z22" s="14">
        <f t="shared" si="2"/>
        <v>0.07552382024531999</v>
      </c>
      <c r="AA22" s="22">
        <f t="shared" si="4"/>
        <v>31.715774100412542</v>
      </c>
      <c r="AB22" s="14">
        <f t="shared" si="6"/>
        <v>31.715774100412542</v>
      </c>
      <c r="AC22" s="14">
        <f t="shared" si="7"/>
        <v>45.57034560547732</v>
      </c>
      <c r="AD22" s="14">
        <f>'[1]IMF-World Bank'!BP18/'[1]IMF-World Bank'!BP$131*100</f>
        <v>61.1829070763807</v>
      </c>
      <c r="AE22" s="94">
        <v>157133</v>
      </c>
      <c r="AF22" s="14">
        <v>3.193780393806972</v>
      </c>
      <c r="AG22" s="14">
        <v>2.466751643672688</v>
      </c>
      <c r="AH22" s="14">
        <v>3.3280999999999894</v>
      </c>
    </row>
    <row r="23" spans="1:34" ht="12.75">
      <c r="A23">
        <v>1883</v>
      </c>
      <c r="B23" s="86">
        <f>B$88/'[1]Maddison 2003'!B$138*'[1]Maddison 2003'!B73</f>
        <v>10.200497447006034</v>
      </c>
      <c r="C23" s="88">
        <f>'[1]Luis'!P16/1000</f>
        <v>0.03935</v>
      </c>
      <c r="D23" s="88">
        <f t="shared" si="1"/>
        <v>0.03935</v>
      </c>
      <c r="E23" s="88">
        <f t="shared" si="0"/>
        <v>0.034516012898666494</v>
      </c>
      <c r="F23" s="88">
        <f>'[1]Luis'!Q16/1000</f>
        <v>0.034516012898666494</v>
      </c>
      <c r="G23" s="88">
        <f t="shared" si="8"/>
        <v>1.1400505648066979</v>
      </c>
      <c r="H23" s="87">
        <f>H$80/'[1]Luis'!U$73*'[1]Luis'!U16</f>
        <v>0.2787586079932826</v>
      </c>
      <c r="I23" s="87">
        <f>I$80/'[1]Luis'!V$73*'[1]Luis'!V16</f>
        <v>1.2409807061860019</v>
      </c>
      <c r="J23" s="14">
        <f>J$80/'[1]Luis'!T$73*'[1]Luis'!T16</f>
        <v>517.7295264361832</v>
      </c>
      <c r="K23" s="14">
        <f>K$100/'[1]Luis'!AD$93*'[1]Luis'!AD16</f>
        <v>1.0836451616997238</v>
      </c>
      <c r="L23" s="14">
        <f>'[1]IMF-World Bank'!AA19</f>
        <v>0.8617156768686872</v>
      </c>
      <c r="M23" s="14">
        <f>M$50/'[1]AGRO 1870-21'!E$46*'[1]AGRO 1870-21'!E19</f>
        <v>5.8912806323675255</v>
      </c>
      <c r="N23" s="14">
        <f>N$61/'[1]Mano 1870-21'!K$57*'[1]Mano 1870-21'!K19</f>
        <v>2.9085888587873514</v>
      </c>
      <c r="O23" s="22">
        <f>O$61/'[1]MINING_1870-21'!BB$57*'[1]MINING_1870-21'!BB19</f>
        <v>0.12780162800666747</v>
      </c>
      <c r="P23" s="22">
        <f>'[1]Transport'!I19</f>
        <v>0.1837192927917819</v>
      </c>
      <c r="Q23" s="24">
        <f>'[1]Cement'!V18</f>
        <v>6.654044276296076</v>
      </c>
      <c r="R23" s="10">
        <f>IF(ISNUMBER('[1]IMF-World Bank'!K19/'[1]Main'!$W20),'[1]IMF-World Bank'!K19/'[1]Main'!$W20*100/1000,".")</f>
        <v>1.8501147168983898</v>
      </c>
      <c r="S23" s="10">
        <f>IF(ISNUMBER('[1]IMF-World Bank'!L19/'[1]Main'!$W20),'[1]IMF-World Bank'!L19/'[1]Main'!$W20*100/1000,".")</f>
        <v>1.9331555801568598</v>
      </c>
      <c r="T23" s="91">
        <f t="shared" si="5"/>
        <v>0.9570438799076213</v>
      </c>
      <c r="U23" s="14">
        <f>U$86/'[1]Luis'!F$79*'[1]Luis'!F16</f>
        <v>122.84184867136972</v>
      </c>
      <c r="V23" s="11">
        <f t="shared" si="3"/>
        <v>0.0016798958311138577</v>
      </c>
      <c r="W23" s="95">
        <f>'[1]Luis'!K16</f>
        <v>0.013632961844284695</v>
      </c>
      <c r="X23" s="22">
        <f>'[1]Luis'!AF16/1000</f>
        <v>0.05286090949423252</v>
      </c>
      <c r="Y23" s="14">
        <f>'[1]Luis'!AG16/1000</f>
        <v>0.05286090949423252</v>
      </c>
      <c r="Z23" s="14">
        <f t="shared" si="2"/>
        <v>0.07595242377012328</v>
      </c>
      <c r="AA23" s="22">
        <f t="shared" si="4"/>
        <v>31.466778186587323</v>
      </c>
      <c r="AB23" s="14">
        <f t="shared" si="6"/>
        <v>31.466778186587323</v>
      </c>
      <c r="AC23" s="14">
        <f t="shared" si="7"/>
        <v>45.2125794727182</v>
      </c>
      <c r="AD23" s="14">
        <f>'[1]IMF-World Bank'!BP19/'[1]IMF-World Bank'!BP$131*100</f>
        <v>60.71197468674537</v>
      </c>
      <c r="AE23" s="94">
        <v>163387</v>
      </c>
      <c r="AF23" s="14">
        <v>3.03</v>
      </c>
      <c r="AG23" s="14">
        <v>4.8649138668196645</v>
      </c>
      <c r="AH23" s="14">
        <v>5.153677522965938</v>
      </c>
    </row>
    <row r="24" spans="1:34" ht="12.75">
      <c r="A24">
        <v>1884</v>
      </c>
      <c r="B24" s="86">
        <f>B$88/'[1]Maddison 2003'!B$138*'[1]Maddison 2003'!B74</f>
        <v>10.324443756769302</v>
      </c>
      <c r="C24" s="88">
        <f>'[1]Luis'!P17/1000</f>
        <v>0.0409</v>
      </c>
      <c r="D24" s="88">
        <f t="shared" si="1"/>
        <v>0.0409</v>
      </c>
      <c r="E24" s="88">
        <f t="shared" si="0"/>
        <v>0.024748528743838285</v>
      </c>
      <c r="F24" s="88">
        <f>'[1]Luis'!Q17/1000</f>
        <v>0.024748528743838285</v>
      </c>
      <c r="G24" s="88">
        <f t="shared" si="8"/>
        <v>1.6526234922220575</v>
      </c>
      <c r="H24" s="87">
        <f>H$80/'[1]Luis'!U$73*'[1]Luis'!U17</f>
        <v>0.29166740001053154</v>
      </c>
      <c r="I24" s="87">
        <f>I$80/'[1]Luis'!V$73*'[1]Luis'!V17</f>
        <v>0.9390657799812658</v>
      </c>
      <c r="J24" s="14">
        <f>J$80/'[1]Luis'!T$73*'[1]Luis'!T17</f>
        <v>542.7803591609169</v>
      </c>
      <c r="K24" s="14">
        <f>K$100/'[1]Luis'!AD$93*'[1]Luis'!AD17</f>
        <v>0.6380692080495204</v>
      </c>
      <c r="L24" s="14">
        <f>'[1]IMF-World Bank'!AA20</f>
        <v>0.507393249134275</v>
      </c>
      <c r="M24" s="14">
        <f>M$50/'[1]AGRO 1870-21'!E$46*'[1]AGRO 1870-21'!E20</f>
        <v>6.27651453670052</v>
      </c>
      <c r="N24" s="14">
        <f>N$61/'[1]Mano 1870-21'!K$57*'[1]Mano 1870-21'!K20</f>
        <v>2.7796034508847565</v>
      </c>
      <c r="O24" s="22">
        <f>O$61/'[1]MINING_1870-21'!BB$57*'[1]MINING_1870-21'!BB20</f>
        <v>0.13470174080444772</v>
      </c>
      <c r="P24" s="22">
        <f>'[1]Transport'!I20</f>
        <v>0.1660887504224918</v>
      </c>
      <c r="Q24" s="24">
        <f>'[1]Cement'!V19</f>
        <v>3.453059409649386</v>
      </c>
      <c r="R24" s="10">
        <f>IF(ISNUMBER('[1]IMF-World Bank'!K20/'[1]Main'!$W21),'[1]IMF-World Bank'!K20/'[1]Main'!$W21*100/1000,".")</f>
        <v>1.8507724475871825</v>
      </c>
      <c r="S24" s="10">
        <f>IF(ISNUMBER('[1]IMF-World Bank'!L20/'[1]Main'!$W21),'[1]IMF-World Bank'!L20/'[1]Main'!$W21*100/1000,".")</f>
        <v>1.8414014478525633</v>
      </c>
      <c r="T24" s="91">
        <f t="shared" si="5"/>
        <v>1.0050890585241734</v>
      </c>
      <c r="U24" s="14">
        <f>U$86/'[1]Luis'!F$79*'[1]Luis'!F17</f>
        <v>127.64623215641527</v>
      </c>
      <c r="V24" s="11">
        <f t="shared" si="3"/>
        <v>0.0017073952036187018</v>
      </c>
      <c r="W24" s="95">
        <f>'[1]Luis'!K17</f>
        <v>0.016369689117336838</v>
      </c>
      <c r="X24" s="22">
        <f>'[1]Luis'!AF17/1000</f>
        <v>0.050620832475598974</v>
      </c>
      <c r="Y24" s="14">
        <f>'[1]Luis'!AG17/1000</f>
        <v>0.050620832475598974</v>
      </c>
      <c r="Z24" s="14">
        <f t="shared" si="2"/>
        <v>0.07273380190710874</v>
      </c>
      <c r="AA24" s="22">
        <f t="shared" si="4"/>
        <v>29.6479879809383</v>
      </c>
      <c r="AB24" s="14">
        <f t="shared" si="6"/>
        <v>29.6479879809383</v>
      </c>
      <c r="AC24" s="14">
        <f t="shared" si="7"/>
        <v>42.59927739808256</v>
      </c>
      <c r="AD24" s="14">
        <f>'[1]IMF-World Bank'!BP20/'[1]IMF-World Bank'!BP$131*100</f>
        <v>60.253572648940676</v>
      </c>
      <c r="AE24" s="94">
        <v>169889</v>
      </c>
      <c r="AF24" s="14">
        <v>5.902488348019206</v>
      </c>
      <c r="AG24" s="14">
        <v>12.116374845364762</v>
      </c>
      <c r="AH24" s="14">
        <v>5.21876219684605</v>
      </c>
    </row>
    <row r="25" spans="1:34" ht="12.75">
      <c r="A25">
        <v>1885</v>
      </c>
      <c r="B25" s="86">
        <f>B$88/'[1]Maddison 2003'!B$138*'[1]Maddison 2003'!B75</f>
        <v>10.449336221568931</v>
      </c>
      <c r="C25" s="88">
        <f>'[1]Luis'!P18/1000</f>
        <v>0.0381</v>
      </c>
      <c r="D25" s="88">
        <f t="shared" si="1"/>
        <v>0.0381</v>
      </c>
      <c r="E25" s="88">
        <f t="shared" si="0"/>
        <v>0.02172749243507852</v>
      </c>
      <c r="F25" s="88">
        <f>'[1]Luis'!Q18/1000</f>
        <v>0.02172749243507852</v>
      </c>
      <c r="G25" s="88">
        <f t="shared" si="8"/>
        <v>1.753538753440708</v>
      </c>
      <c r="H25" s="87">
        <f>H$80/'[1]Luis'!U$73*'[1]Luis'!U18</f>
        <v>0.28191003920844604</v>
      </c>
      <c r="I25" s="87">
        <f>I$80/'[1]Luis'!V$73*'[1]Luis'!V18</f>
        <v>0.8465618102678987</v>
      </c>
      <c r="J25" s="14">
        <f>J$80/'[1]Luis'!T$73*'[1]Luis'!T18</f>
        <v>537.1623641474234</v>
      </c>
      <c r="K25" s="14">
        <f>K$100/'[1]Luis'!AD$93*'[1]Luis'!AD18</f>
        <v>0.4206336107802826</v>
      </c>
      <c r="L25" s="14">
        <f>'[1]IMF-World Bank'!AA21</f>
        <v>0.33448825264786264</v>
      </c>
      <c r="M25" s="14">
        <f>M$50/'[1]AGRO 1870-21'!E$46*'[1]AGRO 1870-21'!E21</f>
        <v>6.2995494326676065</v>
      </c>
      <c r="N25" s="14">
        <f>N$61/'[1]Mano 1870-21'!K$57*'[1]Mano 1870-21'!K21</f>
        <v>2.656338079831486</v>
      </c>
      <c r="O25" s="22">
        <f>O$61/'[1]MINING_1870-21'!BB$57*'[1]MINING_1870-21'!BB21</f>
        <v>0.13778096073968038</v>
      </c>
      <c r="P25" s="22">
        <f>'[1]Transport'!I21</f>
        <v>0.188297921597645</v>
      </c>
      <c r="Q25" s="24">
        <f>'[1]Cement'!V20</f>
        <v>1.4931496853461195</v>
      </c>
      <c r="R25" s="10">
        <f>IF(ISNUMBER('[1]IMF-World Bank'!K21/'[1]Main'!$W22),'[1]IMF-World Bank'!K21/'[1]Main'!$W22*100/1000,".")</f>
        <v>1.7452910619607664</v>
      </c>
      <c r="S25" s="10">
        <f>IF(ISNUMBER('[1]IMF-World Bank'!L21/'[1]Main'!$W22),'[1]IMF-World Bank'!L21/'[1]Main'!$W22*100/1000,".")</f>
        <v>1.654004180655202</v>
      </c>
      <c r="T25" s="91">
        <f t="shared" si="5"/>
        <v>1.0551914453259743</v>
      </c>
      <c r="U25" s="14">
        <f>U$86/'[1]Luis'!F$79*'[1]Luis'!F18</f>
        <v>129.37887954475082</v>
      </c>
      <c r="V25" s="11">
        <f t="shared" si="3"/>
        <v>0.0017527162469756377</v>
      </c>
      <c r="W25" s="95">
        <f>'[1]Luis'!K18</f>
        <v>0.026543967829405386</v>
      </c>
      <c r="X25" s="22">
        <f>'[1]Luis'!AF18/1000</f>
        <v>0.05027572360248451</v>
      </c>
      <c r="Y25" s="14">
        <f>'[1]Luis'!AG18/1000</f>
        <v>0.05027572360248451</v>
      </c>
      <c r="Z25" s="14">
        <f t="shared" si="2"/>
        <v>0.07223793727616666</v>
      </c>
      <c r="AA25" s="22">
        <f t="shared" si="4"/>
        <v>28.684462581571154</v>
      </c>
      <c r="AB25" s="14">
        <f t="shared" si="6"/>
        <v>28.684462581571154</v>
      </c>
      <c r="AC25" s="14">
        <f t="shared" si="7"/>
        <v>41.21485003680162</v>
      </c>
      <c r="AD25" s="14">
        <f>'[1]IMF-World Bank'!BP21/'[1]IMF-World Bank'!BP$131*100</f>
        <v>59.03289040542358</v>
      </c>
      <c r="AE25" s="94">
        <v>176651</v>
      </c>
      <c r="AF25" s="14">
        <v>5.669777922546274</v>
      </c>
      <c r="AG25" s="14">
        <v>8.457890162153184</v>
      </c>
      <c r="AH25" s="14">
        <v>6.2770237217870894</v>
      </c>
    </row>
    <row r="26" spans="1:34" ht="12.75">
      <c r="A26">
        <v>1886</v>
      </c>
      <c r="B26" s="86">
        <f>B$88/'[1]Maddison 2003'!B$138*'[1]Maddison 2003'!B76</f>
        <v>10.576120996441281</v>
      </c>
      <c r="C26" s="88">
        <f>'[1]Luis'!P19/1000</f>
        <v>0.03655</v>
      </c>
      <c r="D26" s="88">
        <f t="shared" si="1"/>
        <v>0.03655</v>
      </c>
      <c r="E26" s="88">
        <f t="shared" si="0"/>
        <v>0.026904726580654018</v>
      </c>
      <c r="F26" s="88">
        <f>'[1]Luis'!Q19/1000</f>
        <v>0.026904726580654018</v>
      </c>
      <c r="G26" s="88">
        <f t="shared" si="8"/>
        <v>1.3584973588351372</v>
      </c>
      <c r="H26" s="87">
        <f>H$80/'[1]Luis'!U$73*'[1]Luis'!U19</f>
        <v>0.28404903229516737</v>
      </c>
      <c r="I26" s="87">
        <f>I$80/'[1]Luis'!V$73*'[1]Luis'!V19</f>
        <v>1.1082544897912492</v>
      </c>
      <c r="J26" s="14">
        <f>J$80/'[1]Luis'!T$73*'[1]Luis'!T19</f>
        <v>540.6884110456156</v>
      </c>
      <c r="K26" s="14">
        <f>K$100/'[1]Luis'!AD$93*'[1]Luis'!AD19</f>
        <v>0.6398073618525885</v>
      </c>
      <c r="L26" s="14">
        <f>'[1]IMF-World Bank'!AA22</f>
        <v>0.5087754307134954</v>
      </c>
      <c r="M26" s="14">
        <f>M$50/'[1]AGRO 1870-21'!E$46*'[1]AGRO 1870-21'!E22</f>
        <v>6.421931149891514</v>
      </c>
      <c r="N26" s="14">
        <f>N$61/'[1]Mano 1870-21'!K$57*'[1]Mano 1870-21'!K22</f>
        <v>2.5385390826582976</v>
      </c>
      <c r="O26" s="22">
        <f>O$61/'[1]MINING_1870-21'!BB$57*'[1]MINING_1870-21'!BB22</f>
        <v>0.14506451311412913</v>
      </c>
      <c r="P26" s="22">
        <f>'[1]Transport'!I22</f>
        <v>0.1760189072842754</v>
      </c>
      <c r="Q26" s="24">
        <f>'[1]Cement'!V21</f>
        <v>3.4277313455199288</v>
      </c>
      <c r="R26" s="10">
        <f>IF(ISNUMBER('[1]IMF-World Bank'!K22/'[1]Main'!$W23),'[1]IMF-World Bank'!K22/'[1]Main'!$W23*100/1000,".")</f>
        <v>1.6212795792778338</v>
      </c>
      <c r="S26" s="10">
        <f>IF(ISNUMBER('[1]IMF-World Bank'!L22/'[1]Main'!$W23),'[1]IMF-World Bank'!L22/'[1]Main'!$W23*100/1000,".")</f>
        <v>1.6673836566369207</v>
      </c>
      <c r="T26" s="91">
        <f t="shared" si="5"/>
        <v>0.9723494486853267</v>
      </c>
      <c r="U26" s="14">
        <f>U$86/'[1]Luis'!F$79*'[1]Luis'!F19</f>
        <v>123.7529997800599</v>
      </c>
      <c r="V26" s="11">
        <f t="shared" si="3"/>
        <v>0.0017677395290925716</v>
      </c>
      <c r="W26" s="95">
        <f>'[1]Luis'!K19</f>
        <v>0.008571428571428483</v>
      </c>
      <c r="X26" s="22">
        <f>'[1]Luis'!AF19/1000</f>
        <v>0.054449497604259135</v>
      </c>
      <c r="Y26" s="14">
        <f>'[1]Luis'!AG19/1000</f>
        <v>0.054449497604259135</v>
      </c>
      <c r="Z26" s="14">
        <f t="shared" si="2"/>
        <v>0.0782349633344886</v>
      </c>
      <c r="AA26" s="22">
        <f t="shared" si="4"/>
        <v>30.80176502711886</v>
      </c>
      <c r="AB26" s="14">
        <f t="shared" si="6"/>
        <v>30.80176502711886</v>
      </c>
      <c r="AC26" s="14">
        <f t="shared" si="7"/>
        <v>44.257065052252756</v>
      </c>
      <c r="AD26" s="14">
        <f>'[1]IMF-World Bank'!BP22/'[1]IMF-World Bank'!BP$131*100</f>
        <v>59.032890405423565</v>
      </c>
      <c r="AE26" s="94">
        <v>183681</v>
      </c>
      <c r="AF26" s="14">
        <v>3.0222619622781393</v>
      </c>
      <c r="AG26" s="14">
        <v>7.708045839445677</v>
      </c>
      <c r="AH26" s="14">
        <v>5.17053352690362</v>
      </c>
    </row>
    <row r="27" spans="1:34" ht="12.75">
      <c r="A27">
        <v>1887</v>
      </c>
      <c r="B27" s="86">
        <f>B$88/'[1]Maddison 2003'!B$138*'[1]Maddison 2003'!B77</f>
        <v>10.703851926349992</v>
      </c>
      <c r="C27" s="88">
        <f>'[1]Luis'!P20/1000</f>
        <v>0.03724</v>
      </c>
      <c r="D27" s="88">
        <f t="shared" si="1"/>
        <v>0.03724</v>
      </c>
      <c r="E27" s="88">
        <f t="shared" si="0"/>
        <v>0.028982184220636493</v>
      </c>
      <c r="F27" s="88">
        <f>'[1]Luis'!Q20/1000</f>
        <v>0.028982184220636493</v>
      </c>
      <c r="G27" s="88">
        <f t="shared" si="8"/>
        <v>1.2849273097050984</v>
      </c>
      <c r="H27" s="87">
        <f>H$80/'[1]Luis'!U$73*'[1]Luis'!U20</f>
        <v>0.29116181434824573</v>
      </c>
      <c r="I27" s="87">
        <f>I$80/'[1]Luis'!V$73*'[1]Luis'!V20</f>
        <v>1.2349183398358696</v>
      </c>
      <c r="J27" s="14">
        <f>J$80/'[1]Luis'!T$73*'[1]Luis'!T20</f>
        <v>555.9355679574537</v>
      </c>
      <c r="K27" s="14">
        <f>K$100/'[1]Luis'!AD$93*'[1]Luis'!AD20</f>
        <v>0.8936263685476323</v>
      </c>
      <c r="L27" s="14">
        <f>'[1]IMF-World Bank'!AA23</f>
        <v>0.7106125494372022</v>
      </c>
      <c r="M27" s="14">
        <f>M$50/'[1]AGRO 1870-21'!E$46*'[1]AGRO 1870-21'!E23</f>
        <v>6.0405128418230065</v>
      </c>
      <c r="N27" s="14">
        <f>N$61/'[1]Mano 1870-21'!K$57*'[1]Mano 1870-21'!K23</f>
        <v>2.425964045432213</v>
      </c>
      <c r="O27" s="22">
        <f>O$61/'[1]MINING_1870-21'!BB$57*'[1]MINING_1870-21'!BB23</f>
        <v>0.15503211543344636</v>
      </c>
      <c r="P27" s="22">
        <f>'[1]Transport'!I23</f>
        <v>0.20667630759439787</v>
      </c>
      <c r="Q27" s="24">
        <f>'[1]Cement'!V22</f>
        <v>9.075889646388974</v>
      </c>
      <c r="R27" s="10">
        <f>IF(ISNUMBER('[1]IMF-World Bank'!K23/'[1]Main'!$W24),'[1]IMF-World Bank'!K23/'[1]Main'!$W24*100/1000,".")</f>
        <v>1.7939948901346239</v>
      </c>
      <c r="S27" s="10">
        <f>IF(ISNUMBER('[1]IMF-World Bank'!L23/'[1]Main'!$W24),'[1]IMF-World Bank'!L23/'[1]Main'!$W24*100/1000,".")</f>
        <v>1.7754663888391866</v>
      </c>
      <c r="T27" s="91">
        <f t="shared" si="5"/>
        <v>1.010435850214856</v>
      </c>
      <c r="U27" s="14">
        <f>U$86/'[1]Luis'!F$79*'[1]Luis'!F20</f>
        <v>126.94739308533234</v>
      </c>
      <c r="V27" s="11">
        <f t="shared" si="3"/>
        <v>0.0018350108008127963</v>
      </c>
      <c r="W27" s="95">
        <f>'[1]Luis'!K20</f>
        <v>0.03805496828752652</v>
      </c>
      <c r="X27" s="22">
        <f>'[1]Luis'!AF20/1000</f>
        <v>0.05878026033717839</v>
      </c>
      <c r="Y27" s="14">
        <f>'[1]Luis'!AG20/1000</f>
        <v>0.05878026033717839</v>
      </c>
      <c r="Z27" s="14">
        <f t="shared" si="2"/>
        <v>0.08445755635238643</v>
      </c>
      <c r="AA27" s="22">
        <f t="shared" si="4"/>
        <v>32.03265087657379</v>
      </c>
      <c r="AB27" s="14">
        <f t="shared" si="6"/>
        <v>32.03265087657379</v>
      </c>
      <c r="AC27" s="14">
        <f t="shared" si="7"/>
        <v>46.025645361311746</v>
      </c>
      <c r="AD27" s="14">
        <f>'[1]IMF-World Bank'!BP23/'[1]IMF-World Bank'!BP$131*100</f>
        <v>57.3520556971</v>
      </c>
      <c r="AE27" s="94">
        <v>190991</v>
      </c>
      <c r="AF27" s="14">
        <v>4.424658397676648</v>
      </c>
      <c r="AG27" s="14">
        <v>4.715686216426704</v>
      </c>
      <c r="AH27" s="14">
        <v>2.183656263412126</v>
      </c>
    </row>
    <row r="28" spans="1:34" ht="12.75">
      <c r="A28">
        <v>1888</v>
      </c>
      <c r="B28" s="86">
        <f>B$88/'[1]Maddison 2003'!B$138*'[1]Maddison 2003'!B78</f>
        <v>10.833475166331425</v>
      </c>
      <c r="C28" s="88">
        <f>'[1]Luis'!P21/1000</f>
        <v>0.04104</v>
      </c>
      <c r="D28" s="88">
        <f t="shared" si="1"/>
        <v>0.04104</v>
      </c>
      <c r="E28" s="88">
        <f t="shared" si="0"/>
        <v>0.03471663855507698</v>
      </c>
      <c r="F28" s="88">
        <f>'[1]Luis'!Q21/1000</f>
        <v>0.03471663855507698</v>
      </c>
      <c r="G28" s="88">
        <f t="shared" si="8"/>
        <v>1.1821420998145078</v>
      </c>
      <c r="H28" s="87">
        <f>H$80/'[1]Luis'!U$73*'[1]Luis'!U21</f>
        <v>0.32840715169321416</v>
      </c>
      <c r="I28" s="87">
        <f>I$80/'[1]Luis'!V$73*'[1]Luis'!V21</f>
        <v>1.4378758692775215</v>
      </c>
      <c r="J28" s="14">
        <f>J$80/'[1]Luis'!T$73*'[1]Luis'!T21</f>
        <v>527.983743364242</v>
      </c>
      <c r="K28" s="14">
        <f>K$100/'[1]Luis'!AD$93*'[1]Luis'!AD21</f>
        <v>1.1661688538336619</v>
      </c>
      <c r="L28" s="14">
        <f>'[1]IMF-World Bank'!AA24</f>
        <v>0.9273385963798664</v>
      </c>
      <c r="M28" s="14">
        <f>M$50/'[1]AGRO 1870-21'!E$46*'[1]AGRO 1870-21'!E24</f>
        <v>5.929295276632227</v>
      </c>
      <c r="N28" s="14">
        <f>N$61/'[1]Mano 1870-21'!K$57*'[1]Mano 1870-21'!K24</f>
        <v>2.3183813044024055</v>
      </c>
      <c r="O28" s="22">
        <f>O$61/'[1]MINING_1870-21'!BB$57*'[1]MINING_1870-21'!BB24</f>
        <v>0.16206774639944826</v>
      </c>
      <c r="P28" s="22">
        <f>'[1]Transport'!I24</f>
        <v>0.2925793579336451</v>
      </c>
      <c r="Q28" s="24">
        <f>'[1]Cement'!V23</f>
        <v>13.09581525322146</v>
      </c>
      <c r="R28" s="10">
        <f>IF(ISNUMBER('[1]IMF-World Bank'!K24/'[1]Main'!$W25),'[1]IMF-World Bank'!K24/'[1]Main'!$W25*100/1000,".")</f>
        <v>1.7359759288764174</v>
      </c>
      <c r="S28" s="10">
        <f>IF(ISNUMBER('[1]IMF-World Bank'!L24/'[1]Main'!$W25),'[1]IMF-World Bank'!L24/'[1]Main'!$W25*100/1000,".")</f>
        <v>1.7104689359715781</v>
      </c>
      <c r="T28" s="91">
        <f t="shared" si="5"/>
        <v>1.0149122807017543</v>
      </c>
      <c r="U28" s="14">
        <f>U$86/'[1]Luis'!F$79*'[1]Luis'!F21</f>
        <v>132.3559890443582</v>
      </c>
      <c r="V28" s="11">
        <f t="shared" si="3"/>
        <v>0.001999451687240012</v>
      </c>
      <c r="W28" s="95">
        <f>'[1]Luis'!K21</f>
        <v>0.08961303462321789</v>
      </c>
      <c r="X28" s="22">
        <f>'[1]Luis'!AF21/1000</f>
        <v>0.06499512883762205</v>
      </c>
      <c r="Y28" s="14">
        <f>'[1]Luis'!AG21/1000</f>
        <v>0.06499512883762205</v>
      </c>
      <c r="Z28" s="14">
        <f t="shared" si="2"/>
        <v>0.09338729915359173</v>
      </c>
      <c r="AA28" s="22">
        <f t="shared" si="4"/>
        <v>32.5064762766734</v>
      </c>
      <c r="AB28" s="14">
        <f t="shared" si="6"/>
        <v>32.5064762766734</v>
      </c>
      <c r="AC28" s="14">
        <f t="shared" si="7"/>
        <v>46.70645444927003</v>
      </c>
      <c r="AD28" s="14">
        <f>'[1]IMF-World Bank'!BP24/'[1]IMF-World Bank'!BP$131*100</f>
        <v>53.67021391925455</v>
      </c>
      <c r="AE28" s="94">
        <v>198592</v>
      </c>
      <c r="AF28" s="14">
        <v>2.5657611845532213</v>
      </c>
      <c r="AG28" s="14">
        <v>0.03431378357329651</v>
      </c>
      <c r="AH28" s="14">
        <v>3.118899999999991</v>
      </c>
    </row>
    <row r="29" spans="1:34" ht="12.75">
      <c r="A29">
        <v>1889</v>
      </c>
      <c r="B29" s="86">
        <f>B$88/'[1]Maddison 2003'!B$138*'[1]Maddison 2003'!B79</f>
        <v>10.96499071638558</v>
      </c>
      <c r="C29" s="88">
        <f>'[1]Luis'!P22/1000</f>
        <v>0.047049999999999995</v>
      </c>
      <c r="D29" s="88">
        <f t="shared" si="1"/>
        <v>0.047049999999999995</v>
      </c>
      <c r="E29" s="88">
        <f t="shared" si="0"/>
        <v>0.04434314992719865</v>
      </c>
      <c r="F29" s="88">
        <f>'[1]Luis'!Q22/1000</f>
        <v>0.04434314992719865</v>
      </c>
      <c r="G29" s="88">
        <f t="shared" si="8"/>
        <v>1.0610432519395978</v>
      </c>
      <c r="H29" s="87">
        <f>H$80/'[1]Luis'!U$73*'[1]Luis'!U22</f>
        <v>0.3677889922361974</v>
      </c>
      <c r="I29" s="87">
        <f>I$80/'[1]Luis'!V$73*'[1]Luis'!V22</f>
        <v>1.7669931611458343</v>
      </c>
      <c r="J29" s="14">
        <f>J$80/'[1]Luis'!T$73*'[1]Luis'!T22</f>
        <v>520.009534785153</v>
      </c>
      <c r="K29" s="14">
        <f>K$100/'[1]Luis'!AD$93*'[1]Luis'!AD22</f>
        <v>1.5968324521222759</v>
      </c>
      <c r="L29" s="14">
        <f>'[1]IMF-World Bank'!AA25</f>
        <v>1.2698027047600329</v>
      </c>
      <c r="M29" s="14">
        <f>M$50/'[1]AGRO 1870-21'!E$46*'[1]AGRO 1870-21'!E25</f>
        <v>6.345336587841446</v>
      </c>
      <c r="N29" s="14">
        <f>N$61/'[1]Mano 1870-21'!K$57*'[1]Mano 1870-21'!K25</f>
        <v>3.1942235561641703</v>
      </c>
      <c r="O29" s="22">
        <f>O$61/'[1]MINING_1870-21'!BB$57*'[1]MINING_1870-21'!BB25</f>
        <v>0.16171662967471445</v>
      </c>
      <c r="P29" s="22">
        <f>'[1]Transport'!I25</f>
        <v>0.3376460654391306</v>
      </c>
      <c r="Q29" s="24">
        <f>'[1]Cement'!V24</f>
        <v>16.099</v>
      </c>
      <c r="R29" s="10">
        <f>IF(ISNUMBER('[1]IMF-World Bank'!K25/'[1]Main'!$W26),'[1]IMF-World Bank'!K25/'[1]Main'!$W26*100/1000,".")</f>
        <v>1.6407711306904904</v>
      </c>
      <c r="S29" s="10">
        <f>IF(ISNUMBER('[1]IMF-World Bank'!L25/'[1]Main'!$W26),'[1]IMF-World Bank'!L25/'[1]Main'!$W26*100/1000,".")</f>
        <v>1.71944146627054</v>
      </c>
      <c r="T29" s="91">
        <f t="shared" si="5"/>
        <v>0.9542465753424656</v>
      </c>
      <c r="U29" s="14">
        <f>U$86/'[1]Luis'!F$79*'[1]Luis'!F22</f>
        <v>142.65903783127348</v>
      </c>
      <c r="V29" s="11">
        <f t="shared" si="3"/>
        <v>0.0021227823520604235</v>
      </c>
      <c r="W29" s="95">
        <f>'[1]Luis'!K22</f>
        <v>0.061682242990654154</v>
      </c>
      <c r="X29" s="22">
        <f>'[1]Luis'!AF22/1000</f>
        <v>0.07185470585625557</v>
      </c>
      <c r="Y29" s="14">
        <f>'[1]Luis'!AG22/1000</f>
        <v>0.07185470585625557</v>
      </c>
      <c r="Z29" s="14">
        <f t="shared" si="2"/>
        <v>0.10324338194876</v>
      </c>
      <c r="AA29" s="22">
        <f t="shared" si="4"/>
        <v>33.84930432764889</v>
      </c>
      <c r="AB29" s="14">
        <f t="shared" si="6"/>
        <v>33.84930432764889</v>
      </c>
      <c r="AC29" s="14">
        <f t="shared" si="7"/>
        <v>48.635877271426104</v>
      </c>
      <c r="AD29" s="14">
        <f>'[1]IMF-World Bank'!BP25/'[1]IMF-World Bank'!BP$131*100</f>
        <v>54.31211992323587</v>
      </c>
      <c r="AE29" s="94">
        <v>206496</v>
      </c>
      <c r="AF29" s="14">
        <v>1.8694822671216103</v>
      </c>
      <c r="AG29" s="14">
        <v>0.41717489224440607</v>
      </c>
      <c r="AH29" s="14">
        <v>6.317286230050789</v>
      </c>
    </row>
    <row r="30" spans="1:34" ht="12.75">
      <c r="A30">
        <v>1890</v>
      </c>
      <c r="B30" s="86">
        <f>B$88/'[1]Maddison 2003'!B$138*'[1]Maddison 2003'!B80</f>
        <v>11.097452421476095</v>
      </c>
      <c r="C30" s="88">
        <f>'[1]Luis'!P23/1000</f>
        <v>0.0502</v>
      </c>
      <c r="D30" s="88">
        <f t="shared" si="1"/>
        <v>0.0502</v>
      </c>
      <c r="E30" s="88">
        <f t="shared" si="0"/>
        <v>0.049129781664915786</v>
      </c>
      <c r="F30" s="88">
        <f>'[1]Luis'!Q23/1000</f>
        <v>0.049129781664915786</v>
      </c>
      <c r="G30" s="88">
        <f t="shared" si="8"/>
        <v>1.0217834946302737</v>
      </c>
      <c r="H30" s="87">
        <f>H$80/'[1]Luis'!U$73*'[1]Luis'!U23</f>
        <v>0.3519313572201177</v>
      </c>
      <c r="I30" s="87">
        <f>I$80/'[1]Luis'!V$73*'[1]Luis'!V23</f>
        <v>1.9290883047546814</v>
      </c>
      <c r="J30" s="14">
        <f>J$80/'[1]Luis'!T$73*'[1]Luis'!T23</f>
        <v>571.3406231657169</v>
      </c>
      <c r="K30" s="14">
        <f>K$100/'[1]Luis'!AD$93*'[1]Luis'!AD23</f>
        <v>2.114250715486454</v>
      </c>
      <c r="L30" s="14">
        <f>'[1]IMF-World Bank'!AA26</f>
        <v>1.6812542064118552</v>
      </c>
      <c r="M30" s="14">
        <f>M$50/'[1]AGRO 1870-21'!E$46*'[1]AGRO 1870-21'!E26</f>
        <v>7.073408882457583</v>
      </c>
      <c r="N30" s="14">
        <f>N$61/'[1]Mano 1870-21'!K$57*'[1]Mano 1870-21'!K26</f>
        <v>3.3739749057622497</v>
      </c>
      <c r="O30" s="22">
        <f>O$61/'[1]MINING_1870-21'!BB$57*'[1]MINING_1870-21'!BB26</f>
        <v>0.1638999249048855</v>
      </c>
      <c r="P30" s="22">
        <f>'[1]Transport'!I26</f>
        <v>0.402949707095122</v>
      </c>
      <c r="Q30" s="24">
        <f>'[1]Cement'!V25</f>
        <v>18.71623329337729</v>
      </c>
      <c r="R30" s="10">
        <f>IF(ISNUMBER('[1]IMF-World Bank'!K26/'[1]Main'!$W27),'[1]IMF-World Bank'!K26/'[1]Main'!$W27*100/1000,".")</f>
        <v>1.857451070710718</v>
      </c>
      <c r="S30" s="10">
        <f>IF(ISNUMBER('[1]IMF-World Bank'!L26/'[1]Main'!$W27),'[1]IMF-World Bank'!L26/'[1]Main'!$W27*100/1000,".")</f>
        <v>1.9076524510001966</v>
      </c>
      <c r="T30" s="91">
        <f t="shared" si="5"/>
        <v>0.9736842105263158</v>
      </c>
      <c r="U30" s="14">
        <f>U$86/'[1]Luis'!F$79*'[1]Luis'!F23</f>
        <v>149.6740013869271</v>
      </c>
      <c r="V30" s="11">
        <f t="shared" si="3"/>
        <v>0.00199197710149332</v>
      </c>
      <c r="W30" s="95">
        <f>'[1]Luis'!K23</f>
        <v>-0.061619718309859156</v>
      </c>
      <c r="X30" s="22">
        <f>'[1]Luis'!AF23/1000</f>
        <v>0.07241829769299028</v>
      </c>
      <c r="Y30" s="14">
        <f>'[1]Luis'!AG23/1000</f>
        <v>0.07241829769299028</v>
      </c>
      <c r="Z30" s="14">
        <f t="shared" si="2"/>
        <v>0.10405317062675705</v>
      </c>
      <c r="AA30" s="22">
        <f t="shared" si="4"/>
        <v>36.35498502402495</v>
      </c>
      <c r="AB30" s="14">
        <f t="shared" si="6"/>
        <v>36.35498502402495</v>
      </c>
      <c r="AC30" s="14">
        <f t="shared" si="7"/>
        <v>52.23612788959863</v>
      </c>
      <c r="AD30" s="14">
        <f>'[1]IMF-World Bank'!BP26/'[1]IMF-World Bank'!BP$131*100</f>
        <v>58.175395072054684</v>
      </c>
      <c r="AE30" s="94">
        <v>214713.945</v>
      </c>
      <c r="AF30" s="14">
        <v>3.332252645252</v>
      </c>
      <c r="AG30" s="14">
        <v>3.74</v>
      </c>
      <c r="AH30" s="14">
        <v>4.327774388392758</v>
      </c>
    </row>
    <row r="31" spans="1:34" ht="12.75">
      <c r="A31">
        <v>1891</v>
      </c>
      <c r="B31" s="86">
        <f>B$88/'[1]Maddison 2003'!B$138*'[1]Maddison 2003'!B81</f>
        <v>11.263029552839239</v>
      </c>
      <c r="C31" s="88">
        <f>'[1]Luis'!P24/1000</f>
        <v>0.053450000000000004</v>
      </c>
      <c r="D31" s="88">
        <f t="shared" si="1"/>
        <v>0.053450000000000004</v>
      </c>
      <c r="E31" s="88">
        <f t="shared" si="0"/>
        <v>0.04553671439112296</v>
      </c>
      <c r="F31" s="88">
        <f>'[1]Luis'!Q24/1000</f>
        <v>0.04553671439112296</v>
      </c>
      <c r="G31" s="88">
        <f t="shared" si="8"/>
        <v>1.1737781417628954</v>
      </c>
      <c r="H31" s="87">
        <f>H$80/'[1]Luis'!U$73*'[1]Luis'!U24</f>
        <v>0.39438380170903053</v>
      </c>
      <c r="I31" s="87">
        <f>I$80/'[1]Luis'!V$73*'[1]Luis'!V24</f>
        <v>1.8210639953111398</v>
      </c>
      <c r="J31" s="14">
        <f>J$80/'[1]Luis'!T$73*'[1]Luis'!T24</f>
        <v>552.8842698201423</v>
      </c>
      <c r="K31" s="14">
        <f>K$100/'[1]Luis'!AD$93*'[1]Luis'!AD24</f>
        <v>1.9850156262839536</v>
      </c>
      <c r="L31" s="14">
        <f>'[1]IMF-World Bank'!AA27</f>
        <v>1.578486338937007</v>
      </c>
      <c r="M31" s="14">
        <f>M$50/'[1]AGRO 1870-21'!E$46*'[1]AGRO 1870-21'!E27</f>
        <v>7.74862810289157</v>
      </c>
      <c r="N31" s="14">
        <f>N$61/'[1]Mano 1870-21'!K$57*'[1]Mano 1870-21'!K27</f>
        <v>3.5638415610407908</v>
      </c>
      <c r="O31" s="22">
        <f>O$61/'[1]MINING_1870-21'!BB$57*'[1]MINING_1870-21'!BB27</f>
        <v>0.18056582606917868</v>
      </c>
      <c r="P31" s="22">
        <f>'[1]Transport'!I27</f>
        <v>0.4771222379130605</v>
      </c>
      <c r="Q31" s="24">
        <f>'[1]Cement'!V26</f>
        <v>15.199250674258318</v>
      </c>
      <c r="R31" s="10">
        <f>IF(ISNUMBER('[1]IMF-World Bank'!K27/'[1]Main'!$W28),'[1]IMF-World Bank'!K27/'[1]Main'!$W28*100/1000,".")</f>
        <v>2.1256624451959647</v>
      </c>
      <c r="S31" s="10">
        <f>IF(ISNUMBER('[1]IMF-World Bank'!L27/'[1]Main'!$W28),'[1]IMF-World Bank'!L27/'[1]Main'!$W28*100/1000,".")</f>
        <v>1.9961398839666218</v>
      </c>
      <c r="T31" s="91">
        <f t="shared" si="5"/>
        <v>1.0648865153538052</v>
      </c>
      <c r="U31" s="14">
        <f>U$86/'[1]Luis'!F$79*'[1]Luis'!F24</f>
        <v>132.47540364660844</v>
      </c>
      <c r="V31" s="11">
        <f t="shared" si="3"/>
        <v>0.0018761210224196002</v>
      </c>
      <c r="W31" s="95">
        <f>'[1]Luis'!K24</f>
        <v>-0.05816135084427757</v>
      </c>
      <c r="X31" s="22">
        <f>'[1]Luis'!AF24/1000</f>
        <v>0.07607590461401954</v>
      </c>
      <c r="Y31" s="14">
        <f>'[1]Luis'!AG24/1000</f>
        <v>0.07607590461401954</v>
      </c>
      <c r="Z31" s="14">
        <f t="shared" si="2"/>
        <v>0.10930854957328956</v>
      </c>
      <c r="AA31" s="22">
        <f t="shared" si="4"/>
        <v>40.54957207179833</v>
      </c>
      <c r="AB31" s="14">
        <f t="shared" si="6"/>
        <v>40.54957207179833</v>
      </c>
      <c r="AC31" s="14">
        <f t="shared" si="7"/>
        <v>58.26305886830065</v>
      </c>
      <c r="AD31" s="14">
        <f>'[1]IMF-World Bank'!BP27/'[1]IMF-World Bank'!BP$131*100</f>
        <v>66.96774823510643</v>
      </c>
      <c r="AE31" s="94">
        <v>224026.83899999998</v>
      </c>
      <c r="AF31" s="14">
        <v>1.6994582757083752</v>
      </c>
      <c r="AG31" s="14">
        <v>-0.805220731690083</v>
      </c>
      <c r="AH31" s="14">
        <v>3.4024000000000054</v>
      </c>
    </row>
    <row r="32" spans="1:34" ht="12.75">
      <c r="A32">
        <v>1892</v>
      </c>
      <c r="B32" s="86">
        <f>B$88/'[1]Maddison 2003'!B$138*'[1]Maddison 2003'!B82</f>
        <v>11.432391304347826</v>
      </c>
      <c r="C32" s="88">
        <f>'[1]Luis'!P25/1000</f>
        <v>0.056549999999999996</v>
      </c>
      <c r="D32" s="88">
        <f t="shared" si="1"/>
        <v>0.056549999999999996</v>
      </c>
      <c r="E32" s="88">
        <f t="shared" si="0"/>
        <v>0.03682081269803336</v>
      </c>
      <c r="F32" s="88">
        <f>'[1]Luis'!Q25/1000</f>
        <v>0.03682081269803336</v>
      </c>
      <c r="G32" s="88">
        <f t="shared" si="8"/>
        <v>1.5358161826509709</v>
      </c>
      <c r="H32" s="87">
        <f>H$80/'[1]Luis'!U$73*'[1]Luis'!U25</f>
        <v>0.48600618253468475</v>
      </c>
      <c r="I32" s="87">
        <f>I$80/'[1]Luis'!V$73*'[1]Luis'!V25</f>
        <v>1.5547354075087094</v>
      </c>
      <c r="J32" s="14">
        <f>J$80/'[1]Luis'!T$73*'[1]Luis'!T25</f>
        <v>501.1826314314118</v>
      </c>
      <c r="K32" s="14">
        <f>K$100/'[1]Luis'!AD$93*'[1]Luis'!AD25</f>
        <v>1.3862621759050304</v>
      </c>
      <c r="L32" s="14">
        <f>'[1]IMF-World Bank'!AA28</f>
        <v>1.1023570181901239</v>
      </c>
      <c r="M32" s="14">
        <f>M$50/'[1]AGRO 1870-21'!E$46*'[1]AGRO 1870-21'!E28</f>
        <v>7.848257560908724</v>
      </c>
      <c r="N32" s="14">
        <f>N$61/'[1]Mano 1870-21'!K$57*'[1]Mano 1870-21'!K28</f>
        <v>4.079496304031546</v>
      </c>
      <c r="O32" s="22">
        <f>O$61/'[1]MINING_1870-21'!BB$57*'[1]MINING_1870-21'!BB28</f>
        <v>0.1986622776257444</v>
      </c>
      <c r="P32" s="22">
        <f>'[1]Transport'!I28</f>
        <v>0.5805281309352532</v>
      </c>
      <c r="Q32" s="24">
        <f>'[1]Cement'!V27</f>
        <v>10.016646314054542</v>
      </c>
      <c r="R32" s="10">
        <f>IF(ISNUMBER('[1]IMF-World Bank'!K28/'[1]Main'!$W29),'[1]IMF-World Bank'!K28/'[1]Main'!$W29*100/1000,".")</f>
        <v>2.0082285046000825</v>
      </c>
      <c r="S32" s="10">
        <f>IF(ISNUMBER('[1]IMF-World Bank'!L28/'[1]Main'!$W29),'[1]IMF-World Bank'!L28/'[1]Main'!$W29*100/1000,".")</f>
        <v>1.7901705019668825</v>
      </c>
      <c r="T32" s="91">
        <f t="shared" si="5"/>
        <v>1.1218085106382978</v>
      </c>
      <c r="U32" s="14">
        <f>U$86/'[1]Luis'!F$79*'[1]Luis'!F25</f>
        <v>130.52152761042518</v>
      </c>
      <c r="V32" s="11">
        <f t="shared" si="3"/>
        <v>0.002100358594820349</v>
      </c>
      <c r="W32" s="95">
        <f>'[1]Luis'!K25</f>
        <v>0.1195219123505976</v>
      </c>
      <c r="X32" s="22">
        <f>'[1]Luis'!AF25/1000</f>
        <v>0.07517407391304351</v>
      </c>
      <c r="Y32" s="14">
        <f>'[1]Luis'!AG25/1000</f>
        <v>0.07517407391304351</v>
      </c>
      <c r="Z32" s="14">
        <f t="shared" si="2"/>
        <v>0.108012767336003</v>
      </c>
      <c r="AA32" s="22">
        <f t="shared" si="4"/>
        <v>35.79106639143846</v>
      </c>
      <c r="AB32" s="14">
        <f t="shared" si="6"/>
        <v>35.79106639143846</v>
      </c>
      <c r="AC32" s="14">
        <f t="shared" si="7"/>
        <v>51.42586965976717</v>
      </c>
      <c r="AD32" s="14">
        <f>'[1]IMF-World Bank'!BP28/'[1]IMF-World Bank'!BP$131*100</f>
        <v>63.899876762682176</v>
      </c>
      <c r="AE32" s="94">
        <v>245756.925</v>
      </c>
      <c r="AF32" s="14">
        <v>1.1271801187439</v>
      </c>
      <c r="AG32" s="14">
        <v>7.118045839445677</v>
      </c>
      <c r="AH32" s="14">
        <v>3.5280999999999896</v>
      </c>
    </row>
    <row r="33" spans="1:34" ht="12.75">
      <c r="A33">
        <v>1893</v>
      </c>
      <c r="B33" s="86">
        <f>B$88/'[1]Maddison 2003'!B$138*'[1]Maddison 2003'!B83</f>
        <v>11.602699210892775</v>
      </c>
      <c r="C33" s="88">
        <f>'[1]Luis'!P26/1000</f>
        <v>0.0508</v>
      </c>
      <c r="D33" s="88">
        <f t="shared" si="1"/>
        <v>0.0508</v>
      </c>
      <c r="E33" s="88">
        <f t="shared" si="0"/>
        <v>0.031925714349640984</v>
      </c>
      <c r="F33" s="88">
        <f>'[1]Luis'!Q26/1000</f>
        <v>0.031925714349640984</v>
      </c>
      <c r="G33" s="88">
        <f t="shared" si="8"/>
        <v>1.5911938396633327</v>
      </c>
      <c r="H33" s="87">
        <f>H$80/'[1]Luis'!U$73*'[1]Luis'!U26</f>
        <v>0.4556199155552893</v>
      </c>
      <c r="I33" s="87">
        <f>I$80/'[1]Luis'!V$73*'[1]Luis'!V26</f>
        <v>1.4020905393119723</v>
      </c>
      <c r="J33" s="14">
        <f>J$80/'[1]Luis'!T$73*'[1]Luis'!T26</f>
        <v>499.5034886493731</v>
      </c>
      <c r="K33" s="14">
        <f>K$100/'[1]Luis'!AD$93*'[1]Luis'!AD26</f>
        <v>1.1759641154126992</v>
      </c>
      <c r="L33" s="14">
        <f>'[1]IMF-World Bank'!AA29</f>
        <v>0.9351277978269954</v>
      </c>
      <c r="M33" s="14">
        <f>M$50/'[1]AGRO 1870-21'!E$46*'[1]AGRO 1870-21'!E29</f>
        <v>8.063909409042306</v>
      </c>
      <c r="N33" s="14">
        <f>N$61/'[1]Mano 1870-21'!K$57*'[1]Mano 1870-21'!K29</f>
        <v>3.8664817778169263</v>
      </c>
      <c r="O33" s="22">
        <f>O$61/'[1]MINING_1870-21'!BB$57*'[1]MINING_1870-21'!BB29</f>
        <v>0.2280726645116598</v>
      </c>
      <c r="P33" s="22">
        <f>'[1]Transport'!I29</f>
        <v>0.5126010544191386</v>
      </c>
      <c r="Q33" s="24">
        <f>'[1]Cement'!V28</f>
        <v>7.0745000000000005</v>
      </c>
      <c r="R33" s="10">
        <f>IF(ISNUMBER('[1]IMF-World Bank'!K29/'[1]Main'!$W30),'[1]IMF-World Bank'!K29/'[1]Main'!$W30*100/1000,".")</f>
        <v>1.9509607627184116</v>
      </c>
      <c r="S33" s="10">
        <f>IF(ISNUMBER('[1]IMF-World Bank'!L29/'[1]Main'!$W30),'[1]IMF-World Bank'!L29/'[1]Main'!$W30*100/1000,".")</f>
        <v>1.775465460464536</v>
      </c>
      <c r="T33" s="91">
        <f t="shared" si="5"/>
        <v>1.0988446726572527</v>
      </c>
      <c r="U33" s="14">
        <f>U$86/'[1]Luis'!F$79*'[1]Luis'!F26</f>
        <v>124.2071028841912</v>
      </c>
      <c r="V33" s="11">
        <f t="shared" si="3"/>
        <v>0.002193790916653994</v>
      </c>
      <c r="W33" s="95">
        <f>'[1]Luis'!K26</f>
        <v>0.04448398576512455</v>
      </c>
      <c r="X33" s="22">
        <f>'[1]Luis'!AF26/1000</f>
        <v>0.07585700000000002</v>
      </c>
      <c r="Y33" s="14">
        <f>'[1]Luis'!AG26/1000</f>
        <v>0.07590100000000002</v>
      </c>
      <c r="Z33" s="14">
        <f t="shared" si="2"/>
        <v>0.10905724043974524</v>
      </c>
      <c r="AA33" s="22">
        <f t="shared" si="4"/>
        <v>34.57804452746042</v>
      </c>
      <c r="AB33" s="14">
        <f t="shared" si="6"/>
        <v>34.598101133432294</v>
      </c>
      <c r="AC33" s="14">
        <f t="shared" si="7"/>
        <v>49.71177499726416</v>
      </c>
      <c r="AD33" s="14">
        <f>'[1]IMF-World Bank'!BP29/'[1]IMF-World Bank'!BP$131*100</f>
        <v>64.81678093734952</v>
      </c>
      <c r="AE33" s="94">
        <v>233857.116</v>
      </c>
      <c r="AF33" s="14">
        <v>4.118014264660493</v>
      </c>
      <c r="AG33" s="14">
        <v>4.515686216426703</v>
      </c>
      <c r="AH33" s="14">
        <v>4.645920263860637</v>
      </c>
    </row>
    <row r="34" spans="1:34" ht="12.75">
      <c r="A34">
        <v>1894</v>
      </c>
      <c r="B34" s="86">
        <f>B$88/'[1]Maddison 2003'!B$138*'[1]Maddison 2003'!B84</f>
        <v>11.776791737583165</v>
      </c>
      <c r="C34" s="88">
        <f>'[1]Luis'!P27/1000</f>
        <v>0.045399999999999996</v>
      </c>
      <c r="D34" s="88">
        <f t="shared" si="1"/>
        <v>0.045399999999999996</v>
      </c>
      <c r="E34" s="88">
        <f t="shared" si="0"/>
        <v>0.030236779804156396</v>
      </c>
      <c r="F34" s="88">
        <f>'[1]Luis'!Q27/1000</f>
        <v>0.030236779804156396</v>
      </c>
      <c r="G34" s="88">
        <f t="shared" si="8"/>
        <v>1.5014826411428652</v>
      </c>
      <c r="H34" s="87">
        <f>H$80/'[1]Luis'!U$73*'[1]Luis'!U27</f>
        <v>0.48844863875824046</v>
      </c>
      <c r="I34" s="87">
        <f>I$80/'[1]Luis'!V$73*'[1]Luis'!V27</f>
        <v>1.4393431041549467</v>
      </c>
      <c r="J34" s="14">
        <f>J$80/'[1]Luis'!T$73*'[1]Luis'!T27</f>
        <v>451.3441531321833</v>
      </c>
      <c r="K34" s="14">
        <f>K$100/'[1]Luis'!AD$93*'[1]Luis'!AD27</f>
        <v>1.1641135684856252</v>
      </c>
      <c r="L34" s="14">
        <f>'[1]IMF-World Bank'!AA30</f>
        <v>0.9257042314904741</v>
      </c>
      <c r="M34" s="14">
        <f>M$50/'[1]AGRO 1870-21'!E$46*'[1]AGRO 1870-21'!E30</f>
        <v>8.658153197641077</v>
      </c>
      <c r="N34" s="14">
        <f>N$61/'[1]Mano 1870-21'!K$57*'[1]Mano 1870-21'!K30</f>
        <v>4.6216987113542265</v>
      </c>
      <c r="O34" s="22">
        <f>O$61/'[1]MINING_1870-21'!BB$57*'[1]MINING_1870-21'!BB30</f>
        <v>0.23922218376058452</v>
      </c>
      <c r="P34" s="22">
        <f>'[1]Transport'!I30</f>
        <v>0.509421326492637</v>
      </c>
      <c r="Q34" s="24">
        <f>'[1]Cement'!V29</f>
        <v>7.1815</v>
      </c>
      <c r="R34" s="10">
        <f>IF(ISNUMBER('[1]IMF-World Bank'!K30/'[1]Main'!$W31),'[1]IMF-World Bank'!K30/'[1]Main'!$W31*100/1000,".")</f>
        <v>1.9008016864236745</v>
      </c>
      <c r="S34" s="10">
        <f>IF(ISNUMBER('[1]IMF-World Bank'!L30/'[1]Main'!$W31),'[1]IMF-World Bank'!L30/'[1]Main'!$W31*100/1000,".")</f>
        <v>1.884666609623096</v>
      </c>
      <c r="T34" s="91">
        <f t="shared" si="5"/>
        <v>1.008561236623068</v>
      </c>
      <c r="U34" s="14">
        <f>U$86/'[1]Luis'!F$79*'[1]Luis'!F27</f>
        <v>106.04812961504653</v>
      </c>
      <c r="V34" s="11">
        <f t="shared" si="3"/>
        <v>0.0022311638453874523</v>
      </c>
      <c r="W34" s="95">
        <f>'[1]Luis'!K27</f>
        <v>0.017035775127768313</v>
      </c>
      <c r="X34" s="22">
        <f>'[1]Luis'!AF27/1000</f>
        <v>0.08197750000000001</v>
      </c>
      <c r="Y34" s="14">
        <f>'[1]Luis'!AG27/1000</f>
        <v>0.08203050000000002</v>
      </c>
      <c r="Z34" s="14">
        <f t="shared" si="2"/>
        <v>0.11786432276112992</v>
      </c>
      <c r="AA34" s="22">
        <f t="shared" si="4"/>
        <v>36.74203495609451</v>
      </c>
      <c r="AB34" s="14">
        <f t="shared" si="6"/>
        <v>36.765789374717585</v>
      </c>
      <c r="AC34" s="14">
        <f t="shared" si="7"/>
        <v>52.82638610552701</v>
      </c>
      <c r="AD34" s="14">
        <f>'[1]IMF-World Bank'!BP30/'[1]IMF-World Bank'!BP$131*100</f>
        <v>63.99606677928197</v>
      </c>
      <c r="AE34" s="94">
        <v>227131.137</v>
      </c>
      <c r="AF34" s="14">
        <v>3.690060910280211</v>
      </c>
      <c r="AG34" s="14">
        <v>7.052462181643547</v>
      </c>
      <c r="AH34" s="14">
        <v>8.396774662983741</v>
      </c>
    </row>
    <row r="35" spans="1:34" ht="12.75">
      <c r="A35">
        <v>1895</v>
      </c>
      <c r="B35" s="86">
        <f>B$88/'[1]Maddison 2003'!B$138*'[1]Maddison 2003'!B85</f>
        <v>11.981161225437104</v>
      </c>
      <c r="C35" s="88">
        <f>'[1]Luis'!P28/1000</f>
        <v>0.0507</v>
      </c>
      <c r="D35" s="88">
        <f t="shared" si="1"/>
        <v>0.0507</v>
      </c>
      <c r="E35" s="88">
        <f t="shared" si="0"/>
        <v>0.038126999999999994</v>
      </c>
      <c r="F35" s="88">
        <f>'[1]Luis'!Q28/1000</f>
        <v>0.038126999999999994</v>
      </c>
      <c r="G35" s="88">
        <f t="shared" si="8"/>
        <v>1.3297663073412544</v>
      </c>
      <c r="H35" s="87">
        <f>H$80/'[1]Luis'!U$73*'[1]Luis'!U28</f>
        <v>0.546557951794745</v>
      </c>
      <c r="I35" s="87">
        <f>I$80/'[1]Luis'!V$73*'[1]Luis'!V28</f>
        <v>1.8932540627805743</v>
      </c>
      <c r="J35" s="14">
        <f>J$80/'[1]Luis'!T$73*'[1]Luis'!T28</f>
        <v>469.8833783668348</v>
      </c>
      <c r="K35" s="14">
        <f>K$100/'[1]Luis'!AD$93*'[1]Luis'!AD28</f>
        <v>1.5627369505192552</v>
      </c>
      <c r="L35" s="14">
        <f>'[1]IMF-World Bank'!AA31</f>
        <v>1.2426899290282238</v>
      </c>
      <c r="M35" s="14">
        <f>M$50/'[1]AGRO 1870-21'!E$46*'[1]AGRO 1870-21'!E31</f>
        <v>9.356689950802483</v>
      </c>
      <c r="N35" s="14">
        <f>N$61/'[1]Mano 1870-21'!K$57*'[1]Mano 1870-21'!K31</f>
        <v>5.428558261147493</v>
      </c>
      <c r="O35" s="22">
        <f>O$61/'[1]MINING_1870-21'!BB$57*'[1]MINING_1870-21'!BB31</f>
        <v>0.2609985788322779</v>
      </c>
      <c r="P35" s="22">
        <f>'[1]Transport'!I31</f>
        <v>0.566792600733454</v>
      </c>
      <c r="Q35" s="24">
        <f>'[1]Cement'!V30</f>
        <v>10.266</v>
      </c>
      <c r="R35" s="10">
        <f>IF(ISNUMBER('[1]IMF-World Bank'!K31/'[1]Main'!$W32),'[1]IMF-World Bank'!K31/'[1]Main'!$W32*100/1000,".")</f>
        <v>2.0368906064859145</v>
      </c>
      <c r="S35" s="10">
        <f>IF(ISNUMBER('[1]IMF-World Bank'!L31/'[1]Main'!$W32),'[1]IMF-World Bank'!L31/'[1]Main'!$W32*100/1000,".")</f>
        <v>2.1850281051394354</v>
      </c>
      <c r="T35" s="91">
        <f t="shared" si="5"/>
        <v>0.9322033898305085</v>
      </c>
      <c r="U35" s="14">
        <f>U$86/'[1]Luis'!F$79*'[1]Luis'!F28</f>
        <v>107.90086166509602</v>
      </c>
      <c r="V35" s="11">
        <f t="shared" si="3"/>
        <v>0.0021601552807938816</v>
      </c>
      <c r="W35" s="95">
        <f>'[1]Luis'!K28</f>
        <v>-0.031825795644891214</v>
      </c>
      <c r="X35" s="22">
        <f>'[1]Luis'!AF28/1000</f>
        <v>0.08595350000000002</v>
      </c>
      <c r="Y35" s="14">
        <f>'[1]Luis'!AG28/1000</f>
        <v>0.08603350000000001</v>
      </c>
      <c r="Z35" s="14">
        <f t="shared" si="2"/>
        <v>0.12361597469562748</v>
      </c>
      <c r="AA35" s="22">
        <f t="shared" si="4"/>
        <v>39.7904265328607</v>
      </c>
      <c r="AB35" s="14">
        <f t="shared" si="6"/>
        <v>39.82746090752408</v>
      </c>
      <c r="AC35" s="14">
        <f t="shared" si="7"/>
        <v>57.22550401571002</v>
      </c>
      <c r="AD35" s="14">
        <f>'[1]IMF-World Bank'!BP31/'[1]IMF-World Bank'!BP$131*100</f>
        <v>66.51030112931159</v>
      </c>
      <c r="AE35" s="94">
        <v>254552.43600000002</v>
      </c>
      <c r="AF35" s="14">
        <v>2.1878700280109746</v>
      </c>
      <c r="AG35" s="14">
        <v>3.341780798428951</v>
      </c>
      <c r="AH35" s="14">
        <v>5.818051354341791</v>
      </c>
    </row>
    <row r="36" spans="1:34" ht="12.75">
      <c r="A36">
        <v>1896</v>
      </c>
      <c r="B36" s="86">
        <f>B$88/'[1]Maddison 2003'!B$138*'[1]Maddison 2003'!B86</f>
        <v>12.131599876218475</v>
      </c>
      <c r="C36" s="88">
        <f>'[1]Luis'!P29/1000</f>
        <v>0.0549</v>
      </c>
      <c r="D36" s="88">
        <f t="shared" si="1"/>
        <v>0.0549</v>
      </c>
      <c r="E36" s="88">
        <f t="shared" si="0"/>
        <v>0.042229</v>
      </c>
      <c r="F36" s="88">
        <f>'[1]Luis'!Q29/1000</f>
        <v>0.042229</v>
      </c>
      <c r="G36" s="88">
        <f t="shared" si="8"/>
        <v>1.300054464941154</v>
      </c>
      <c r="H36" s="87">
        <f>H$80/'[1]Luis'!U$73*'[1]Luis'!U29</f>
        <v>0.6172944198607403</v>
      </c>
      <c r="I36" s="87">
        <f>I$80/'[1]Luis'!V$73*'[1]Luis'!V29</f>
        <v>2.129511588257645</v>
      </c>
      <c r="J36" s="14">
        <f>J$80/'[1]Luis'!T$73*'[1]Luis'!T29</f>
        <v>457.50019254896563</v>
      </c>
      <c r="K36" s="14">
        <f>K$100/'[1]Luis'!AD$93*'[1]Luis'!AD29</f>
        <v>1.9328898688246452</v>
      </c>
      <c r="L36" s="14">
        <f>'[1]IMF-World Bank'!AA32</f>
        <v>1.537035886372916</v>
      </c>
      <c r="M36" s="14">
        <f>M$50/'[1]AGRO 1870-21'!E$46*'[1]AGRO 1870-21'!E32</f>
        <v>9.372323517971743</v>
      </c>
      <c r="N36" s="14">
        <f>N$61/'[1]Mano 1870-21'!K$57*'[1]Mano 1870-21'!K32</f>
        <v>5.61575147923413</v>
      </c>
      <c r="O36" s="22">
        <f>O$61/'[1]MINING_1870-21'!BB$57*'[1]MINING_1870-21'!BB32</f>
        <v>0.2702675262546186</v>
      </c>
      <c r="P36" s="22">
        <f>'[1]Transport'!I32</f>
        <v>0.6529101311904196</v>
      </c>
      <c r="Q36" s="24">
        <f>'[1]Cement'!V31</f>
        <v>10.846</v>
      </c>
      <c r="R36" s="10">
        <f>IF(ISNUMBER('[1]IMF-World Bank'!K32/'[1]Main'!$W33),'[1]IMF-World Bank'!K32/'[1]Main'!$W33*100/1000,".")</f>
        <v>2.1595341916999593</v>
      </c>
      <c r="S36" s="10">
        <f>IF(ISNUMBER('[1]IMF-World Bank'!L32/'[1]Main'!$W33),'[1]IMF-World Bank'!L32/'[1]Main'!$W33*100/1000,".")</f>
        <v>2.356863765818487</v>
      </c>
      <c r="T36" s="91">
        <f t="shared" si="5"/>
        <v>0.9162745098039218</v>
      </c>
      <c r="U36" s="14">
        <f>U$86/'[1]Luis'!F$79*'[1]Luis'!F29</f>
        <v>108.89194580787463</v>
      </c>
      <c r="V36" s="11">
        <f t="shared" si="3"/>
        <v>0.002163892573667227</v>
      </c>
      <c r="W36" s="95">
        <f>'[1]Luis'!K29</f>
        <v>0.0017301038062283985</v>
      </c>
      <c r="X36" s="22">
        <f>'[1]Luis'!AF29/1000</f>
        <v>0.086795</v>
      </c>
      <c r="Y36" s="14">
        <f>'[1]Luis'!AG29/1000</f>
        <v>0.086915</v>
      </c>
      <c r="Z36" s="14">
        <f t="shared" si="2"/>
        <v>0.1248825450629169</v>
      </c>
      <c r="AA36" s="22">
        <f t="shared" si="4"/>
        <v>40.11058638317953</v>
      </c>
      <c r="AB36" s="14">
        <f t="shared" si="6"/>
        <v>40.1660420011988</v>
      </c>
      <c r="AC36" s="14">
        <f t="shared" si="7"/>
        <v>57.71198930234967</v>
      </c>
      <c r="AD36" s="14">
        <f>'[1]IMF-World Bank'!BP32/'[1]IMF-World Bank'!BP$131*100</f>
        <v>66.80527847712064</v>
      </c>
      <c r="AE36" s="94">
        <v>249378.60600000003</v>
      </c>
      <c r="AF36" s="14">
        <v>1.7136750815263433</v>
      </c>
      <c r="AG36" s="14">
        <v>4.097548640326064</v>
      </c>
      <c r="AH36" s="14">
        <v>3.3420000000000005</v>
      </c>
    </row>
    <row r="37" spans="1:34" ht="12.75">
      <c r="A37">
        <v>1897</v>
      </c>
      <c r="B37" s="86">
        <f>B$88/'[1]Maddison 2003'!B$138*'[1]Maddison 2003'!B87</f>
        <v>12.313261643199752</v>
      </c>
      <c r="C37" s="88">
        <f>'[1]Luis'!P30/1000</f>
        <v>0.0574</v>
      </c>
      <c r="D37" s="88">
        <f t="shared" si="1"/>
        <v>0.0574</v>
      </c>
      <c r="E37" s="88">
        <f t="shared" si="0"/>
        <v>0.042903500000000004</v>
      </c>
      <c r="F37" s="88">
        <f>'[1]Luis'!Q30/1000</f>
        <v>0.042903500000000004</v>
      </c>
      <c r="G37" s="88">
        <f t="shared" si="8"/>
        <v>1.3378861864416656</v>
      </c>
      <c r="H37" s="87">
        <f>H$80/'[1]Luis'!U$73*'[1]Luis'!U30</f>
        <v>0.7424080457264604</v>
      </c>
      <c r="I37" s="87">
        <f>I$80/'[1]Luis'!V$73*'[1]Luis'!V30</f>
        <v>2.2332112108433444</v>
      </c>
      <c r="J37" s="14">
        <f>J$80/'[1]Luis'!T$73*'[1]Luis'!T30</f>
        <v>410.53328711817215</v>
      </c>
      <c r="K37" s="14">
        <f>K$100/'[1]Luis'!AD$93*'[1]Luis'!AD30</f>
        <v>2.163103295485712</v>
      </c>
      <c r="L37" s="14">
        <f>'[1]IMF-World Bank'!AA33</f>
        <v>1.7201018251054248</v>
      </c>
      <c r="M37" s="14">
        <f>M$50/'[1]AGRO 1870-21'!E$46*'[1]AGRO 1870-21'!E33</f>
        <v>9.903864801726604</v>
      </c>
      <c r="N37" s="14">
        <f>N$61/'[1]Mano 1870-21'!K$57*'[1]Mano 1870-21'!K33</f>
        <v>5.602818293487653</v>
      </c>
      <c r="O37" s="22">
        <f>O$61/'[1]MINING_1870-21'!BB$57*'[1]MINING_1870-21'!BB33</f>
        <v>0.29782356084350076</v>
      </c>
      <c r="P37" s="22">
        <f>'[1]Transport'!I33</f>
        <v>0.7288826622668811</v>
      </c>
      <c r="Q37" s="24">
        <f>'[1]Cement'!V32</f>
        <v>17.9345</v>
      </c>
      <c r="R37" s="10">
        <f>IF(ISNUMBER('[1]IMF-World Bank'!K33/'[1]Main'!$W34),'[1]IMF-World Bank'!K33/'[1]Main'!$W34*100/1000,".")</f>
        <v>2.3108188705639625</v>
      </c>
      <c r="S37" s="10">
        <f>IF(ISNUMBER('[1]IMF-World Bank'!L33/'[1]Main'!$W34),'[1]IMF-World Bank'!L33/'[1]Main'!$W34*100/1000,".")</f>
        <v>2.4035468787459062</v>
      </c>
      <c r="T37" s="91">
        <f t="shared" si="5"/>
        <v>0.9614203454894434</v>
      </c>
      <c r="U37" s="14">
        <f>U$86/'[1]Luis'!F$79*'[1]Luis'!F30</f>
        <v>97.75422542062589</v>
      </c>
      <c r="V37" s="11">
        <f t="shared" si="3"/>
        <v>0.002167629866540573</v>
      </c>
      <c r="W37" s="95">
        <f>'[1]Luis'!K30</f>
        <v>0.001727115716753047</v>
      </c>
      <c r="X37" s="22">
        <f>'[1]Luis'!AF30/1000</f>
        <v>0.09526600000000002</v>
      </c>
      <c r="Y37" s="14">
        <f>'[1]Luis'!AG30/1000</f>
        <v>0.09838600000000003</v>
      </c>
      <c r="Z37" s="14">
        <f t="shared" si="2"/>
        <v>0.14136448344428632</v>
      </c>
      <c r="AA37" s="22">
        <f t="shared" si="4"/>
        <v>43.94938521124905</v>
      </c>
      <c r="AB37" s="14">
        <f t="shared" si="6"/>
        <v>45.38874533825236</v>
      </c>
      <c r="AC37" s="14">
        <f t="shared" si="7"/>
        <v>65.21615411670666</v>
      </c>
      <c r="AD37" s="14">
        <f>'[1]IMF-World Bank'!BP33/'[1]IMF-World Bank'!BP$131*100</f>
        <v>67.09923866166139</v>
      </c>
      <c r="AE37" s="94">
        <v>273178.224</v>
      </c>
      <c r="AF37" s="14">
        <v>-0.21171453042530142</v>
      </c>
      <c r="AG37" s="14">
        <v>0.4927918432646934</v>
      </c>
      <c r="AH37" s="14">
        <v>4.349003587683353</v>
      </c>
    </row>
    <row r="38" spans="1:34" ht="12.75">
      <c r="A38">
        <v>1898</v>
      </c>
      <c r="B38" s="86">
        <f>B$88/'[1]Maddison 2003'!B$138*'[1]Maddison 2003'!B88</f>
        <v>12.497761875290113</v>
      </c>
      <c r="C38" s="88">
        <f>'[1]Luis'!P31/1000</f>
        <v>0.0625</v>
      </c>
      <c r="D38" s="88">
        <f t="shared" si="1"/>
        <v>0.0625</v>
      </c>
      <c r="E38" s="88">
        <f t="shared" si="0"/>
        <v>0.04723600000000001</v>
      </c>
      <c r="F38" s="88">
        <f>'[1]Luis'!Q31/1000</f>
        <v>0.04723600000000001</v>
      </c>
      <c r="G38" s="88">
        <f t="shared" si="8"/>
        <v>1.3231433652299092</v>
      </c>
      <c r="H38" s="87">
        <f>H$80/'[1]Luis'!U$73*'[1]Luis'!U31</f>
        <v>0.8186093105389669</v>
      </c>
      <c r="I38" s="87">
        <f>I$80/'[1]Luis'!V$73*'[1]Luis'!V31</f>
        <v>2.25885828732683</v>
      </c>
      <c r="J38" s="14">
        <f>J$80/'[1]Luis'!T$73*'[1]Luis'!T31</f>
        <v>372.4442610396283</v>
      </c>
      <c r="K38" s="14">
        <f>K$100/'[1]Luis'!AD$93*'[1]Luis'!AD31</f>
        <v>2.6003699336853403</v>
      </c>
      <c r="L38" s="14">
        <f>'[1]IMF-World Bank'!AA34</f>
        <v>2.0678166771860345</v>
      </c>
      <c r="M38" s="14">
        <f>M$50/'[1]AGRO 1870-21'!E$46*'[1]AGRO 1870-21'!E34</f>
        <v>10.519827348195474</v>
      </c>
      <c r="N38" s="14">
        <f>N$61/'[1]Mano 1870-21'!K$57*'[1]Mano 1870-21'!K34</f>
        <v>6.164397947747563</v>
      </c>
      <c r="O38" s="22">
        <f>O$61/'[1]MINING_1870-21'!BB$57*'[1]MINING_1870-21'!BB34</f>
        <v>0.3232617938913749</v>
      </c>
      <c r="P38" s="22">
        <f>'[1]Transport'!I34</f>
        <v>0.8311775476140152</v>
      </c>
      <c r="Q38" s="24">
        <f>'[1]Cement'!V33</f>
        <v>25.3955</v>
      </c>
      <c r="R38" s="10">
        <f>IF(ISNUMBER('[1]IMF-World Bank'!K34/'[1]Main'!$W35),'[1]IMF-World Bank'!K34/'[1]Main'!$W35*100/1000,".")</f>
        <v>2.4983001731585626</v>
      </c>
      <c r="S38" s="10">
        <f>IF(ISNUMBER('[1]IMF-World Bank'!L34/'[1]Main'!$W35),'[1]IMF-World Bank'!L34/'[1]Main'!$W35*100/1000,".")</f>
        <v>2.675733569429225</v>
      </c>
      <c r="T38" s="91">
        <f t="shared" si="5"/>
        <v>0.933687943262411</v>
      </c>
      <c r="U38" s="14">
        <f>U$86/'[1]Luis'!F$79*'[1]Luis'!F31</f>
        <v>93.26321548465442</v>
      </c>
      <c r="V38" s="11">
        <f t="shared" si="3"/>
        <v>0.00210783318056704</v>
      </c>
      <c r="W38" s="95">
        <f>'[1]Luis'!K31</f>
        <v>-0.027586206896551748</v>
      </c>
      <c r="X38" s="22">
        <f>'[1]Luis'!AF31/1000</f>
        <v>0.1111755</v>
      </c>
      <c r="Y38" s="14">
        <f>'[1]Luis'!AG31/1000</f>
        <v>0.11543550000000001</v>
      </c>
      <c r="Z38" s="14">
        <f t="shared" si="2"/>
        <v>0.16586180786527463</v>
      </c>
      <c r="AA38" s="22">
        <f t="shared" si="4"/>
        <v>52.74397472483665</v>
      </c>
      <c r="AB38" s="14">
        <f t="shared" si="6"/>
        <v>54.765007527277874</v>
      </c>
      <c r="AC38" s="14">
        <f t="shared" si="7"/>
        <v>78.6882991473999</v>
      </c>
      <c r="AD38" s="14">
        <f>'[1]IMF-World Bank'!BP34/'[1]IMF-World Bank'!BP$131*100</f>
        <v>69.56376123719494</v>
      </c>
      <c r="AE38" s="94">
        <v>278869.437</v>
      </c>
      <c r="AF38" s="14">
        <v>0.853720939121394</v>
      </c>
      <c r="AG38" s="14">
        <v>-1.202121282019708</v>
      </c>
      <c r="AH38" s="14">
        <v>3.1158999999999937</v>
      </c>
    </row>
    <row r="39" spans="1:34" ht="12.75">
      <c r="A39">
        <v>1899</v>
      </c>
      <c r="B39" s="86">
        <f>B$88/'[1]Maddison 2003'!B$138*'[1]Maddison 2003'!B89</f>
        <v>12.684154417453195</v>
      </c>
      <c r="C39" s="88">
        <f>'[1]Luis'!P32/1000</f>
        <v>0.06885</v>
      </c>
      <c r="D39" s="88">
        <f t="shared" si="1"/>
        <v>0.06885</v>
      </c>
      <c r="E39" s="88">
        <f t="shared" si="0"/>
        <v>0.0560935</v>
      </c>
      <c r="F39" s="88">
        <f>'[1]Luis'!Q32/1000</f>
        <v>0.0560935</v>
      </c>
      <c r="G39" s="88">
        <f t="shared" si="8"/>
        <v>1.2274149411250856</v>
      </c>
      <c r="H39" s="87">
        <f>H$80/'[1]Luis'!U$73*'[1]Luis'!U32</f>
        <v>0.8220221413238341</v>
      </c>
      <c r="I39" s="87">
        <f>I$80/'[1]Luis'!V$73*'[1]Luis'!V32</f>
        <v>2.450250833091851</v>
      </c>
      <c r="J39" s="14">
        <f>J$80/'[1]Luis'!T$73*'[1]Luis'!T32</f>
        <v>373.216222606409</v>
      </c>
      <c r="K39" s="14">
        <f>K$100/'[1]Luis'!AD$93*'[1]Luis'!AD32</f>
        <v>3.4480263432792935</v>
      </c>
      <c r="L39" s="14">
        <f>'[1]IMF-World Bank'!AA35</f>
        <v>2.7418738709630306</v>
      </c>
      <c r="M39" s="14">
        <f>M$50/'[1]AGRO 1870-21'!E$46*'[1]AGRO 1870-21'!E35</f>
        <v>9.400463938876412</v>
      </c>
      <c r="N39" s="14">
        <f>N$61/'[1]Mano 1870-21'!K$57*'[1]Mano 1870-21'!K35</f>
        <v>6.358080290389924</v>
      </c>
      <c r="O39" s="22">
        <f>O$61/'[1]MINING_1870-21'!BB$57*'[1]MINING_1870-21'!BB35</f>
        <v>0.3407694662691236</v>
      </c>
      <c r="P39" s="22">
        <f>'[1]Transport'!I35</f>
        <v>0.9966043962409977</v>
      </c>
      <c r="Q39" s="24">
        <f>'[1]Cement'!V34</f>
        <v>26.4</v>
      </c>
      <c r="R39" s="10">
        <f>IF(ISNUMBER('[1]IMF-World Bank'!K35/'[1]Main'!$W36),'[1]IMF-World Bank'!K35/'[1]Main'!$W36*100/1000,".")</f>
        <v>2.5485790510871174</v>
      </c>
      <c r="S39" s="10">
        <f>IF(ISNUMBER('[1]IMF-World Bank'!L35/'[1]Main'!$W36),'[1]IMF-World Bank'!L35/'[1]Main'!$W36*100/1000,".")</f>
        <v>2.844968000316201</v>
      </c>
      <c r="T39" s="91">
        <f t="shared" si="5"/>
        <v>0.8958199356913182</v>
      </c>
      <c r="U39" s="14">
        <f>U$86/'[1]Luis'!F$79*'[1]Luis'!F32</f>
        <v>101.153649198939</v>
      </c>
      <c r="V39" s="11">
        <f t="shared" si="3"/>
        <v>0.0021863163309073018</v>
      </c>
      <c r="W39" s="95">
        <f>'[1]Luis'!K32</f>
        <v>0.037234042553191515</v>
      </c>
      <c r="X39" s="22">
        <f>'[1]Luis'!AF32/1000</f>
        <v>0.11464949999999999</v>
      </c>
      <c r="Y39" s="14">
        <f>'[1]Luis'!AG32/1000</f>
        <v>0.12018949999999999</v>
      </c>
      <c r="Z39" s="14">
        <f t="shared" si="2"/>
        <v>0.1726925231529592</v>
      </c>
      <c r="AA39" s="22">
        <f t="shared" si="4"/>
        <v>52.43957536209843</v>
      </c>
      <c r="AB39" s="14">
        <f t="shared" si="6"/>
        <v>54.9735179218656</v>
      </c>
      <c r="AC39" s="14">
        <f t="shared" si="7"/>
        <v>78.98789425466778</v>
      </c>
      <c r="AD39" s="14">
        <f>'[1]IMF-World Bank'!BP35/'[1]IMF-World Bank'!BP$131*100</f>
        <v>67.60746025947401</v>
      </c>
      <c r="AE39" s="94">
        <v>304221.20399999997</v>
      </c>
      <c r="AF39" s="14">
        <v>4.295206039376479</v>
      </c>
      <c r="AG39" s="14">
        <v>4.5178782206859704</v>
      </c>
      <c r="AH39" s="14">
        <v>2.985100000000007</v>
      </c>
    </row>
    <row r="40" spans="1:34" ht="12.75">
      <c r="A40">
        <v>1900</v>
      </c>
      <c r="B40" s="86">
        <f>B$88/'[1]Maddison 2003'!B$138*'[1]Maddison 2003'!B90</f>
        <v>12.874331579761721</v>
      </c>
      <c r="C40" s="88">
        <f>'[1]Luis'!P33/1000</f>
        <v>0.07415000000000001</v>
      </c>
      <c r="D40" s="88">
        <f t="shared" si="1"/>
        <v>0.07415000000000001</v>
      </c>
      <c r="E40" s="88">
        <f t="shared" si="0"/>
        <v>0.06251738807745143</v>
      </c>
      <c r="F40" s="88">
        <f>'[1]Luis'!Q33/1000</f>
        <v>0.06251738807745143</v>
      </c>
      <c r="G40" s="88">
        <f t="shared" si="8"/>
        <v>1.1860700243608577</v>
      </c>
      <c r="H40" s="87">
        <f>H$80/'[1]Luis'!U$73*'[1]Luis'!U33</f>
        <v>0.8818478621092748</v>
      </c>
      <c r="I40" s="87">
        <f>I$80/'[1]Luis'!V$73*'[1]Luis'!V33</f>
        <v>2.5128467582953005</v>
      </c>
      <c r="J40" s="14">
        <f>J$80/'[1]Luis'!T$73*'[1]Luis'!T33</f>
        <v>344.766250541243</v>
      </c>
      <c r="K40" s="14">
        <f>K$100/'[1]Luis'!AD$93*'[1]Luis'!AD33</f>
        <v>3.812378042901445</v>
      </c>
      <c r="L40" s="14">
        <f>'[1]IMF-World Bank'!AA36</f>
        <v>3.0316066936203043</v>
      </c>
      <c r="M40" s="14">
        <f>M$50/'[1]AGRO 1870-21'!E$46*'[1]AGRO 1870-21'!E36</f>
        <v>9.281648828390031</v>
      </c>
      <c r="N40" s="14">
        <f>N$61/'[1]Mano 1870-21'!K$57*'[1]Mano 1870-21'!K36</f>
        <v>6.4548763983461335</v>
      </c>
      <c r="O40" s="22">
        <f>O$61/'[1]MINING_1870-21'!BB$57*'[1]MINING_1870-21'!BB36</f>
        <v>0.3386219525030991</v>
      </c>
      <c r="P40" s="22">
        <f>'[1]Transport'!I36</f>
        <v>1.1250996187677793</v>
      </c>
      <c r="Q40" s="24">
        <f>'[1]Cement'!V35</f>
        <v>27.8555</v>
      </c>
      <c r="R40" s="10">
        <f>IF(ISNUMBER('[1]IMF-World Bank'!K36/'[1]Main'!$W37),'[1]IMF-World Bank'!K36/'[1]Main'!$W37*100/1000,".")</f>
        <v>2.4922546960969347</v>
      </c>
      <c r="S40" s="10">
        <f>IF(ISNUMBER('[1]IMF-World Bank'!L36/'[1]Main'!$W37),'[1]IMF-World Bank'!L36/'[1]Main'!$W37*100/1000,".")</f>
        <v>2.7031279845448095</v>
      </c>
      <c r="T40" s="91">
        <f t="shared" si="5"/>
        <v>0.921989158614188</v>
      </c>
      <c r="U40" s="14">
        <f>U$86/'[1]Luis'!F$79*'[1]Luis'!F33</f>
        <v>107.1974389270549</v>
      </c>
      <c r="V40" s="11">
        <f t="shared" si="3"/>
        <v>0.0023544945102078633</v>
      </c>
      <c r="W40" s="95">
        <f>'[1]Luis'!K33</f>
        <v>0.07692307692307693</v>
      </c>
      <c r="X40" s="22">
        <f>'[1]Luis'!AF33/1000</f>
        <v>0.12258599999999999</v>
      </c>
      <c r="Y40" s="14">
        <f>'[1]Luis'!AG33/1000</f>
        <v>0.13300599999999999</v>
      </c>
      <c r="Z40" s="14">
        <f t="shared" si="2"/>
        <v>0.19110772350731545</v>
      </c>
      <c r="AA40" s="22">
        <f t="shared" si="4"/>
        <v>52.064678625722365</v>
      </c>
      <c r="AB40" s="14">
        <f t="shared" si="6"/>
        <v>56.49025700563546</v>
      </c>
      <c r="AC40" s="14">
        <f t="shared" si="7"/>
        <v>81.16719859773373</v>
      </c>
      <c r="AD40" s="14">
        <f>'[1]IMF-World Bank'!BP36/'[1]IMF-World Bank'!BP$131*100</f>
        <v>63.155026090957236</v>
      </c>
      <c r="AE40" s="94">
        <v>312499.332</v>
      </c>
      <c r="AF40" s="14">
        <v>-0.2780875174175277</v>
      </c>
      <c r="AG40" s="14">
        <v>-4.789944378648584</v>
      </c>
      <c r="AH40" s="14">
        <v>1.6794672886608408</v>
      </c>
    </row>
    <row r="41" spans="1:34" ht="12.75">
      <c r="A41">
        <v>1901</v>
      </c>
      <c r="B41" s="86">
        <f>B$88/'[1]Maddison 2003'!B$138*'[1]Maddison 2003'!B91</f>
        <v>13.014362525143122</v>
      </c>
      <c r="C41" s="88">
        <f>'[1]Luis'!P34/1000</f>
        <v>0.07604999999999999</v>
      </c>
      <c r="D41" s="88">
        <f t="shared" si="1"/>
        <v>0.07604999999999999</v>
      </c>
      <c r="E41" s="88">
        <f t="shared" si="0"/>
        <v>0.06559279936153159</v>
      </c>
      <c r="F41" s="88">
        <f>'[1]Luis'!Q34/1000</f>
        <v>0.06559279936153159</v>
      </c>
      <c r="G41" s="88">
        <f t="shared" si="8"/>
        <v>1.159426045850412</v>
      </c>
      <c r="H41" s="87">
        <f>H$80/'[1]Luis'!U$73*'[1]Luis'!U34</f>
        <v>0.9225256003977396</v>
      </c>
      <c r="I41" s="87">
        <f>I$80/'[1]Luis'!V$73*'[1]Luis'!V34</f>
        <v>2.658228686955687</v>
      </c>
      <c r="J41" s="14">
        <f>J$80/'[1]Luis'!T$73*'[1]Luis'!T34</f>
        <v>340.7995741207388</v>
      </c>
      <c r="K41" s="14">
        <f>K$100/'[1]Luis'!AD$93*'[1]Luis'!AD34</f>
        <v>3.7203973014819476</v>
      </c>
      <c r="L41" s="14">
        <f>'[1]IMF-World Bank'!AA37</f>
        <v>2.9584635194036975</v>
      </c>
      <c r="M41" s="14">
        <f>M$50/'[1]AGRO 1870-21'!E$46*'[1]AGRO 1870-21'!E37</f>
        <v>9.674051364338473</v>
      </c>
      <c r="N41" s="14">
        <f>N$61/'[1]Mano 1870-21'!K$57*'[1]Mano 1870-21'!K37</f>
        <v>6.338703043452694</v>
      </c>
      <c r="O41" s="22">
        <f>O$61/'[1]MINING_1870-21'!BB$57*'[1]MINING_1870-21'!BB37</f>
        <v>0.3858688804329293</v>
      </c>
      <c r="P41" s="22">
        <f>'[1]Transport'!I37</f>
        <v>1.1715869382015431</v>
      </c>
      <c r="Q41" s="24">
        <f>'[1]Cement'!V36</f>
        <v>35.836</v>
      </c>
      <c r="R41" s="10">
        <f>IF(ISNUMBER('[1]IMF-World Bank'!K37/'[1]Main'!$W38),'[1]IMF-World Bank'!K37/'[1]Main'!$W38*100/1000,".")</f>
        <v>2.533055349730139</v>
      </c>
      <c r="S41" s="10">
        <f>IF(ISNUMBER('[1]IMF-World Bank'!L37/'[1]Main'!$W38),'[1]IMF-World Bank'!L37/'[1]Main'!$W38*100/1000,".")</f>
        <v>2.67035728868694</v>
      </c>
      <c r="T41" s="91">
        <f t="shared" si="5"/>
        <v>0.9485829332507357</v>
      </c>
      <c r="U41" s="14">
        <f>U$86/'[1]Luis'!F$79*'[1]Luis'!F34</f>
        <v>106.58855658537824</v>
      </c>
      <c r="V41" s="11">
        <f t="shared" si="3"/>
        <v>0.0024180284890547425</v>
      </c>
      <c r="W41" s="95">
        <f>'[1]Luis'!K34</f>
        <v>0.02698412698412703</v>
      </c>
      <c r="X41" s="22">
        <f>'[1]Luis'!AF34/1000</f>
        <v>0.11808949999999999</v>
      </c>
      <c r="Y41" s="14">
        <f>'[1]Luis'!AG34/1000</f>
        <v>0.1294295</v>
      </c>
      <c r="Z41" s="14">
        <f t="shared" si="2"/>
        <v>0.18596888185262386</v>
      </c>
      <c r="AA41" s="22">
        <f t="shared" si="4"/>
        <v>48.837100362768524</v>
      </c>
      <c r="AB41" s="14">
        <f t="shared" si="6"/>
        <v>53.5268714102689</v>
      </c>
      <c r="AC41" s="14">
        <f t="shared" si="7"/>
        <v>76.90930139757077</v>
      </c>
      <c r="AD41" s="14">
        <f>'[1]IMF-World Bank'!BP37/'[1]IMF-World Bank'!BP$131*100</f>
        <v>70.66494756579891</v>
      </c>
      <c r="AE41" s="94">
        <v>347681.376</v>
      </c>
      <c r="AF41" s="14">
        <v>3.470450600826263</v>
      </c>
      <c r="AG41" s="14">
        <v>6.720668845690907</v>
      </c>
      <c r="AH41" s="14">
        <v>1.6616890605856138</v>
      </c>
    </row>
    <row r="42" spans="1:34" ht="12.75">
      <c r="A42">
        <v>1902</v>
      </c>
      <c r="B42" s="86">
        <f>B$88/'[1]Maddison 2003'!B$138*'[1]Maddison 2003'!B92</f>
        <v>13.155339625560885</v>
      </c>
      <c r="C42" s="88">
        <f>'[1]Luis'!P35/1000</f>
        <v>0.08165</v>
      </c>
      <c r="D42" s="88">
        <f t="shared" si="1"/>
        <v>0.08165</v>
      </c>
      <c r="E42" s="88">
        <f t="shared" si="0"/>
        <v>0.07391127288088742</v>
      </c>
      <c r="F42" s="88">
        <f>'[1]Luis'!Q35/1000</f>
        <v>0.07391127288088742</v>
      </c>
      <c r="G42" s="88">
        <f t="shared" si="8"/>
        <v>1.1047029339027081</v>
      </c>
      <c r="H42" s="87">
        <f>H$80/'[1]Luis'!U$73*'[1]Luis'!U35</f>
        <v>1.0401066115955448</v>
      </c>
      <c r="I42" s="87">
        <f>I$80/'[1]Luis'!V$73*'[1]Luis'!V35</f>
        <v>3.046633918563395</v>
      </c>
      <c r="J42" s="14">
        <f>J$80/'[1]Luis'!T$73*'[1]Luis'!T35</f>
        <v>330.08820087417735</v>
      </c>
      <c r="K42" s="14">
        <f>K$100/'[1]Luis'!AD$93*'[1]Luis'!AD35</f>
        <v>3.893833233730716</v>
      </c>
      <c r="L42" s="14">
        <f>'[1]IMF-World Bank'!AA38</f>
        <v>3.096379939864321</v>
      </c>
      <c r="M42" s="14">
        <f>M$50/'[1]AGRO 1870-21'!E$46*'[1]AGRO 1870-21'!E38</f>
        <v>9.25038169405151</v>
      </c>
      <c r="N42" s="14">
        <f>N$61/'[1]Mano 1870-21'!K$57*'[1]Mano 1870-21'!K38</f>
        <v>7.3585771194605805</v>
      </c>
      <c r="O42" s="22">
        <f>O$61/'[1]MINING_1870-21'!BB$57*'[1]MINING_1870-21'!BB38</f>
        <v>0.42116460485934126</v>
      </c>
      <c r="P42" s="22">
        <f>'[1]Transport'!I38</f>
        <v>1.4179026814127667</v>
      </c>
      <c r="Q42" s="24">
        <f>'[1]Cement'!V37</f>
        <v>39.8095</v>
      </c>
      <c r="R42" s="10">
        <f>IF(ISNUMBER('[1]IMF-World Bank'!K38/'[1]Main'!$W39),'[1]IMF-World Bank'!K38/'[1]Main'!$W39*100/1000,".")</f>
        <v>2.3770217704063406</v>
      </c>
      <c r="S42" s="10">
        <f>IF(ISNUMBER('[1]IMF-World Bank'!L38/'[1]Main'!$W39),'[1]IMF-World Bank'!L38/'[1]Main'!$W39*100/1000,".")</f>
        <v>2.573809482853538</v>
      </c>
      <c r="T42" s="91">
        <f t="shared" si="5"/>
        <v>0.9235422381655762</v>
      </c>
      <c r="U42" s="14">
        <f>U$86/'[1]Luis'!F$79*'[1]Luis'!F35</f>
        <v>107.11483741289409</v>
      </c>
      <c r="V42" s="11">
        <f t="shared" si="3"/>
        <v>0.0027618594334025575</v>
      </c>
      <c r="W42" s="95">
        <f>'[1]Luis'!K35</f>
        <v>0.1421947449768161</v>
      </c>
      <c r="X42" s="22">
        <f>'[1]Luis'!AF35/1000</f>
        <v>0.139509</v>
      </c>
      <c r="Y42" s="14">
        <f>'[1]Luis'!AG35/1000</f>
        <v>0.15372899999999998</v>
      </c>
      <c r="Z42" s="14">
        <f t="shared" si="2"/>
        <v>0.22088326261263475</v>
      </c>
      <c r="AA42" s="22">
        <f t="shared" si="4"/>
        <v>50.51270832713148</v>
      </c>
      <c r="AB42" s="14">
        <f t="shared" si="6"/>
        <v>55.661413517562266</v>
      </c>
      <c r="AC42" s="14">
        <f t="shared" si="7"/>
        <v>79.97628696856263</v>
      </c>
      <c r="AD42" s="14">
        <f>'[1]IMF-World Bank'!BP38/'[1]IMF-World Bank'!BP$131*100</f>
        <v>65.50696325330685</v>
      </c>
      <c r="AE42" s="94">
        <v>351303.05700000003</v>
      </c>
      <c r="AF42" s="14">
        <v>2.97</v>
      </c>
      <c r="AG42" s="14">
        <v>2.97</v>
      </c>
      <c r="AH42" s="14">
        <v>1.7617900707408651</v>
      </c>
    </row>
    <row r="43" spans="1:34" ht="12.75">
      <c r="A43">
        <v>1903</v>
      </c>
      <c r="B43" s="86">
        <f>B$88/'[1]Maddison 2003'!B$138*'[1]Maddison 2003'!B93</f>
        <v>13.29820903605137</v>
      </c>
      <c r="C43" s="88">
        <f>'[1]Luis'!P36/1000</f>
        <v>0.09154999999999999</v>
      </c>
      <c r="D43" s="88">
        <f t="shared" si="1"/>
        <v>0.09154999999999999</v>
      </c>
      <c r="E43" s="88">
        <f t="shared" si="0"/>
        <v>0.08123219618138523</v>
      </c>
      <c r="F43" s="88">
        <f>'[1]Luis'!Q36/1000</f>
        <v>0.08123219618138523</v>
      </c>
      <c r="G43" s="88">
        <f t="shared" si="8"/>
        <v>1.1270161869756161</v>
      </c>
      <c r="H43" s="87">
        <f>H$80/'[1]Luis'!U$73*'[1]Luis'!U36</f>
        <v>1.141759456390888</v>
      </c>
      <c r="I43" s="87">
        <f>I$80/'[1]Luis'!V$73*'[1]Luis'!V36</f>
        <v>3.2792034632757874</v>
      </c>
      <c r="J43" s="14">
        <f>J$80/'[1]Luis'!T$73*'[1]Luis'!T36</f>
        <v>330.1915674005924</v>
      </c>
      <c r="K43" s="14">
        <f>K$100/'[1]Luis'!AD$93*'[1]Luis'!AD36</f>
        <v>4.2267927731615735</v>
      </c>
      <c r="L43" s="14">
        <f>'[1]IMF-World Bank'!AA39</f>
        <v>3.361149686485541</v>
      </c>
      <c r="M43" s="14">
        <f>M$50/'[1]AGRO 1870-21'!E$46*'[1]AGRO 1870-21'!E39</f>
        <v>10.008609701760651</v>
      </c>
      <c r="N43" s="14">
        <f>N$61/'[1]Mano 1870-21'!K$57*'[1]Mano 1870-21'!K39</f>
        <v>7.558658459928723</v>
      </c>
      <c r="O43" s="22">
        <f>O$61/'[1]MINING_1870-21'!BB$57*'[1]MINING_1870-21'!BB39</f>
        <v>0.451655891709929</v>
      </c>
      <c r="P43" s="22">
        <f>'[1]Transport'!I39</f>
        <v>1.5403585962831232</v>
      </c>
      <c r="Q43" s="24">
        <f>'[1]Cement'!V38</f>
        <v>40.484</v>
      </c>
      <c r="R43" s="10">
        <f>IF(ISNUMBER('[1]IMF-World Bank'!K39/'[1]Main'!$W40),'[1]IMF-World Bank'!K39/'[1]Main'!$W40*100/1000,".")</f>
        <v>2.596718618385677</v>
      </c>
      <c r="S43" s="10">
        <f>IF(ISNUMBER('[1]IMF-World Bank'!L39/'[1]Main'!$W40),'[1]IMF-World Bank'!L39/'[1]Main'!$W40*100/1000,".")</f>
        <v>2.9179862261513736</v>
      </c>
      <c r="T43" s="91">
        <f t="shared" si="5"/>
        <v>0.8899009169795065</v>
      </c>
      <c r="U43" s="14">
        <f>U$86/'[1]Luis'!F$79*'[1]Luis'!F36</f>
        <v>106.83464340160748</v>
      </c>
      <c r="V43" s="11">
        <f t="shared" si="3"/>
        <v>0.002784283190642632</v>
      </c>
      <c r="W43" s="95">
        <f>'[1]Luis'!K36</f>
        <v>0.008119079837618325</v>
      </c>
      <c r="X43" s="22">
        <f>'[1]Luis'!AF36/1000</f>
        <v>0.1541</v>
      </c>
      <c r="Y43" s="14">
        <f>'[1]Luis'!AG36/1000</f>
        <v>0.16676</v>
      </c>
      <c r="Z43" s="14">
        <f t="shared" si="2"/>
        <v>0.23960666415109036</v>
      </c>
      <c r="AA43" s="22">
        <f t="shared" si="4"/>
        <v>55.34638161732127</v>
      </c>
      <c r="AB43" s="14">
        <f t="shared" si="6"/>
        <v>59.89333289100905</v>
      </c>
      <c r="AC43" s="14">
        <f t="shared" si="7"/>
        <v>86.05685835275523</v>
      </c>
      <c r="AD43" s="14">
        <f>'[1]IMF-World Bank'!BP39/'[1]IMF-World Bank'!BP$131*100</f>
        <v>62.85588090486185</v>
      </c>
      <c r="AE43" s="94">
        <v>368376.696</v>
      </c>
      <c r="AF43" s="14">
        <v>2.3027321374305934</v>
      </c>
      <c r="AG43" s="14">
        <v>3.4</v>
      </c>
      <c r="AH43" s="14">
        <v>0.6625172514400424</v>
      </c>
    </row>
    <row r="44" spans="1:34" ht="12.75">
      <c r="A44">
        <v>1904</v>
      </c>
      <c r="B44" s="86">
        <f>B$88/'[1]Maddison 2003'!B$138*'[1]Maddison 2003'!B94</f>
        <v>13.442970756614576</v>
      </c>
      <c r="C44" s="88">
        <f>'[1]Luis'!P37/1000</f>
        <v>0.10005</v>
      </c>
      <c r="D44" s="88">
        <f t="shared" si="1"/>
        <v>0.10005</v>
      </c>
      <c r="E44" s="88">
        <f t="shared" si="0"/>
        <v>0.08550858562406737</v>
      </c>
      <c r="F44" s="88">
        <f>'[1]Luis'!Q37/1000</f>
        <v>0.08550858562406737</v>
      </c>
      <c r="G44" s="88">
        <f t="shared" si="8"/>
        <v>1.1700579452905813</v>
      </c>
      <c r="H44" s="87">
        <f>H$80/'[1]Luis'!U$73*'[1]Luis'!U37</f>
        <v>1.2180061870756336</v>
      </c>
      <c r="I44" s="87">
        <f>I$80/'[1]Luis'!V$73*'[1]Luis'!V37</f>
        <v>3.337902175811458</v>
      </c>
      <c r="J44" s="14">
        <f>J$80/'[1]Luis'!T$73*'[1]Luis'!T37</f>
        <v>327.0947380075702</v>
      </c>
      <c r="K44" s="14">
        <f>K$100/'[1]Luis'!AD$93*'[1]Luis'!AD37</f>
        <v>4.252983846813571</v>
      </c>
      <c r="L44" s="14">
        <f>'[1]IMF-World Bank'!AA40</f>
        <v>3.3819768534933723</v>
      </c>
      <c r="M44" s="14">
        <f>M$50/'[1]AGRO 1870-21'!E$46*'[1]AGRO 1870-21'!E40</f>
        <v>10.11179124507777</v>
      </c>
      <c r="N44" s="14">
        <f>N$61/'[1]Mano 1870-21'!K$57*'[1]Mano 1870-21'!K40</f>
        <v>8.1718807304446</v>
      </c>
      <c r="O44" s="22">
        <f>O$61/'[1]MINING_1870-21'!BB$57*'[1]MINING_1870-21'!BB40</f>
        <v>0.48016995835522824</v>
      </c>
      <c r="P44" s="22">
        <f>'[1]Transport'!I40</f>
        <v>1.6379037087860333</v>
      </c>
      <c r="Q44" s="24">
        <f>'[1]Cement'!V39</f>
        <v>65.81400000000001</v>
      </c>
      <c r="R44" s="10">
        <f>IF(ISNUMBER('[1]IMF-World Bank'!K40/'[1]Main'!$W41),'[1]IMF-World Bank'!K40/'[1]Main'!$W41*100/1000,".")</f>
        <v>2.823497960576808</v>
      </c>
      <c r="S44" s="10">
        <f>IF(ISNUMBER('[1]IMF-World Bank'!L40/'[1]Main'!$W41),'[1]IMF-World Bank'!L40/'[1]Main'!$W41*100/1000,".")</f>
        <v>3.2411955822360103</v>
      </c>
      <c r="T44" s="91">
        <f t="shared" si="5"/>
        <v>0.871128535424251</v>
      </c>
      <c r="U44" s="14">
        <f>U$86/'[1]Luis'!F$79*'[1]Luis'!F37</f>
        <v>125.39371883456514</v>
      </c>
      <c r="V44" s="11">
        <f t="shared" si="3"/>
        <v>0.002754384847655866</v>
      </c>
      <c r="W44" s="95">
        <f>'[1]Luis'!K37</f>
        <v>-0.010738255033557008</v>
      </c>
      <c r="X44" s="22">
        <f>'[1]Luis'!AF37/1000</f>
        <v>0.15166949999999996</v>
      </c>
      <c r="Y44" s="14">
        <f>'[1]Luis'!AG37/1000</f>
        <v>0.16330949999999997</v>
      </c>
      <c r="Z44" s="14">
        <f t="shared" si="2"/>
        <v>0.23464886375139415</v>
      </c>
      <c r="AA44" s="22">
        <f t="shared" si="4"/>
        <v>55.06474526574567</v>
      </c>
      <c r="AB44" s="14">
        <f t="shared" si="6"/>
        <v>59.29073424107216</v>
      </c>
      <c r="AC44" s="14">
        <f t="shared" si="7"/>
        <v>85.19102330638121</v>
      </c>
      <c r="AD44" s="14">
        <f>'[1]IMF-World Bank'!BP40/'[1]IMF-World Bank'!BP$131*100</f>
        <v>69.65586539867896</v>
      </c>
      <c r="AE44" s="94">
        <v>363720.249</v>
      </c>
      <c r="AF44" s="14">
        <v>3.07761553359412</v>
      </c>
      <c r="AG44" s="14">
        <v>1.48238089532849</v>
      </c>
      <c r="AH44" s="14">
        <v>1.9034365015659027</v>
      </c>
    </row>
    <row r="45" spans="1:34" ht="12.75">
      <c r="A45">
        <v>1905</v>
      </c>
      <c r="B45" s="86">
        <f>B$88/'[1]Maddison 2003'!B$138*'[1]Maddison 2003'!B95</f>
        <v>13.589624787250504</v>
      </c>
      <c r="C45" s="88">
        <f>'[1]Luis'!P38/1000</f>
        <v>0.1196</v>
      </c>
      <c r="D45" s="88">
        <f t="shared" si="1"/>
        <v>0.1196</v>
      </c>
      <c r="E45" s="88">
        <f t="shared" si="0"/>
        <v>0.09434451376586116</v>
      </c>
      <c r="F45" s="88">
        <f>'[1]Luis'!Q38/1000</f>
        <v>0.09434451376586116</v>
      </c>
      <c r="G45" s="88">
        <f t="shared" si="8"/>
        <v>1.2676942752263949</v>
      </c>
      <c r="H45" s="87">
        <f>H$80/'[1]Luis'!U$73*'[1]Luis'!U38</f>
        <v>1.3465621747569907</v>
      </c>
      <c r="I45" s="87">
        <f>I$80/'[1]Luis'!V$73*'[1]Luis'!V38</f>
        <v>3.5007834771185875</v>
      </c>
      <c r="J45" s="14">
        <f>J$80/'[1]Luis'!T$73*'[1]Luis'!T38</f>
        <v>336.1982481996555</v>
      </c>
      <c r="K45" s="14">
        <f>K$100/'[1]Luis'!AD$93*'[1]Luis'!AD38</f>
        <v>4.766721553263964</v>
      </c>
      <c r="L45" s="14">
        <f>'[1]IMF-World Bank'!AA41</f>
        <v>3.790501572740481</v>
      </c>
      <c r="M45" s="14">
        <f>M$50/'[1]AGRO 1870-21'!E$46*'[1]AGRO 1870-21'!E41</f>
        <v>11.284308782772317</v>
      </c>
      <c r="N45" s="14">
        <f>N$61/'[1]Mano 1870-21'!K$57*'[1]Mano 1870-21'!K41</f>
        <v>8.610842968620316</v>
      </c>
      <c r="O45" s="22">
        <f>O$61/'[1]MINING_1870-21'!BB$57*'[1]MINING_1870-21'!BB41</f>
        <v>0.4869833267488803</v>
      </c>
      <c r="P45" s="22">
        <f>'[1]Transport'!I41</f>
        <v>1.7159027092342067</v>
      </c>
      <c r="Q45" s="24">
        <f>'[1]Cement'!V40</f>
        <v>87.8095</v>
      </c>
      <c r="R45" s="10">
        <f>IF(ISNUMBER('[1]IMF-World Bank'!K41/'[1]Main'!$W42),'[1]IMF-World Bank'!K41/'[1]Main'!$W42*100/1000,".")</f>
        <v>2.875507173325634</v>
      </c>
      <c r="S45" s="10">
        <f>IF(ISNUMBER('[1]IMF-World Bank'!L41/'[1]Main'!$W42),'[1]IMF-World Bank'!L41/'[1]Main'!$W42*100/1000,".")</f>
        <v>3.5177919996459415</v>
      </c>
      <c r="T45" s="91">
        <f t="shared" si="5"/>
        <v>0.8174181911878383</v>
      </c>
      <c r="U45" s="14">
        <f>U$86/'[1]Luis'!F$79*'[1]Luis'!F38</f>
        <v>124.33993931390081</v>
      </c>
      <c r="V45" s="11">
        <f t="shared" si="3"/>
        <v>0.0027581221405292115</v>
      </c>
      <c r="W45" s="95">
        <f>'[1]Luis'!K38</f>
        <v>0.0013568521031206828</v>
      </c>
      <c r="X45" s="22">
        <f>'[1]Luis'!AF38/1000</f>
        <v>0.16871799999999998</v>
      </c>
      <c r="Y45" s="14">
        <f>'[1]Luis'!AG38/1000</f>
        <v>0.193268</v>
      </c>
      <c r="Z45" s="14">
        <f t="shared" si="2"/>
        <v>0.2776942957972711</v>
      </c>
      <c r="AA45" s="22">
        <f t="shared" si="4"/>
        <v>61.17133013102437</v>
      </c>
      <c r="AB45" s="14">
        <f t="shared" si="6"/>
        <v>70.07231375290614</v>
      </c>
      <c r="AC45" s="14">
        <f t="shared" si="7"/>
        <v>100.68237795443999</v>
      </c>
      <c r="AD45" s="14">
        <f>'[1]IMF-World Bank'!BP41/'[1]IMF-World Bank'!BP$131*100</f>
        <v>66.56036910667483</v>
      </c>
      <c r="AE45" s="94">
        <v>390624.165</v>
      </c>
      <c r="AF45" s="14">
        <v>2.23238446640588</v>
      </c>
      <c r="AG45" s="14">
        <v>2.63</v>
      </c>
      <c r="AH45" s="14">
        <v>4.2429995197321935</v>
      </c>
    </row>
    <row r="46" spans="1:34" ht="12.75">
      <c r="A46">
        <v>1906</v>
      </c>
      <c r="B46" s="86">
        <f>B$88/'[1]Maddison 2003'!B$138*'[1]Maddison 2003'!B96</f>
        <v>13.73722497292279</v>
      </c>
      <c r="C46" s="88">
        <f>'[1]Luis'!P39/1000</f>
        <v>0.1296</v>
      </c>
      <c r="D46" s="88">
        <f t="shared" si="1"/>
        <v>0.1296</v>
      </c>
      <c r="E46" s="88">
        <f t="shared" si="0"/>
        <v>0.10796433020032326</v>
      </c>
      <c r="F46" s="88">
        <f>'[1]Luis'!Q39/1000</f>
        <v>0.10796433020032326</v>
      </c>
      <c r="G46" s="88">
        <f t="shared" si="8"/>
        <v>1.2003964620493885</v>
      </c>
      <c r="H46" s="87">
        <f>H$80/'[1]Luis'!U$73*'[1]Luis'!U39</f>
        <v>1.3444706784987006</v>
      </c>
      <c r="I46" s="87">
        <f>I$80/'[1]Luis'!V$73*'[1]Luis'!V39</f>
        <v>3.75619300651664</v>
      </c>
      <c r="J46" s="14">
        <f>J$80/'[1]Luis'!T$73*'[1]Luis'!T39</f>
        <v>342.10809350603387</v>
      </c>
      <c r="K46" s="14">
        <f>K$100/'[1]Luis'!AD$93*'[1]Luis'!AD39</f>
        <v>5.834950312659765</v>
      </c>
      <c r="L46" s="14">
        <f>'[1]IMF-World Bank'!AA42</f>
        <v>4.639958111640641</v>
      </c>
      <c r="M46" s="14">
        <f>M$50/'[1]AGRO 1870-21'!E$46*'[1]AGRO 1870-21'!E42</f>
        <v>10.973200796104031</v>
      </c>
      <c r="N46" s="14">
        <f>N$61/'[1]Mano 1870-21'!K$57*'[1]Mano 1870-21'!K42</f>
        <v>9.449967887732319</v>
      </c>
      <c r="O46" s="22">
        <f>O$61/'[1]MINING_1870-21'!BB$57*'[1]MINING_1870-21'!BB42</f>
        <v>0.4510149246566484</v>
      </c>
      <c r="P46" s="22">
        <f>'[1]Transport'!I42</f>
        <v>1.8453647143415837</v>
      </c>
      <c r="Q46" s="24">
        <f>'[1]Cement'!V41</f>
        <v>112.50649999999999</v>
      </c>
      <c r="R46" s="10">
        <f>IF(ISNUMBER('[1]IMF-World Bank'!K42/'[1]Main'!$W43),'[1]IMF-World Bank'!K42/'[1]Main'!$W43*100/1000,".")</f>
        <v>3.032129487010225</v>
      </c>
      <c r="S46" s="10">
        <f>IF(ISNUMBER('[1]IMF-World Bank'!L42/'[1]Main'!$W43),'[1]IMF-World Bank'!L42/'[1]Main'!$W43*100/1000,".")</f>
        <v>3.9852213617407997</v>
      </c>
      <c r="T46" s="91">
        <f t="shared" si="5"/>
        <v>0.7608434292055859</v>
      </c>
      <c r="U46" s="14">
        <f>U$86/'[1]Luis'!F$79*'[1]Luis'!F39</f>
        <v>122.26814491981064</v>
      </c>
      <c r="V46" s="11">
        <f t="shared" si="3"/>
        <v>0.0027132746260490614</v>
      </c>
      <c r="W46" s="95">
        <f>'[1]Luis'!K39</f>
        <v>-0.016260162601626056</v>
      </c>
      <c r="X46" s="22">
        <f>'[1]Luis'!AF39/1000</f>
        <v>0.19615324999999997</v>
      </c>
      <c r="Y46" s="14">
        <f>'[1]Luis'!AG39/1000</f>
        <v>0.23688324999999996</v>
      </c>
      <c r="Z46" s="14">
        <f t="shared" si="2"/>
        <v>0.3403622291063131</v>
      </c>
      <c r="AA46" s="22">
        <f t="shared" si="4"/>
        <v>72.29391677378003</v>
      </c>
      <c r="AB46" s="14">
        <f t="shared" si="6"/>
        <v>87.30529807995804</v>
      </c>
      <c r="AC46" s="14">
        <f t="shared" si="7"/>
        <v>125.44333914401139</v>
      </c>
      <c r="AD46" s="14">
        <f>'[1]IMF-World Bank'!BP42/'[1]IMF-World Bank'!BP$131*100</f>
        <v>69.29485306925594</v>
      </c>
      <c r="AE46" s="94">
        <v>435636.48600000003</v>
      </c>
      <c r="AF46" s="14">
        <v>4.139255491576233</v>
      </c>
      <c r="AG46" s="14">
        <v>0.5308680188729662</v>
      </c>
      <c r="AH46" s="14">
        <v>0.7970034953293181</v>
      </c>
    </row>
    <row r="47" spans="1:34" ht="12.75">
      <c r="A47">
        <v>1907</v>
      </c>
      <c r="B47" s="86">
        <f>B$88/'[1]Maddison 2003'!B$138*'[1]Maddison 2003'!B97</f>
        <v>13.885771313631441</v>
      </c>
      <c r="C47" s="88">
        <f>'[1]Luis'!P40/1000</f>
        <v>0.12239</v>
      </c>
      <c r="D47" s="88">
        <f t="shared" si="1"/>
        <v>0.12239</v>
      </c>
      <c r="E47" s="88">
        <f t="shared" si="0"/>
        <v>0.11325025671549355</v>
      </c>
      <c r="F47" s="88">
        <f>'[1]Luis'!Q40/1000</f>
        <v>0.11325025671549355</v>
      </c>
      <c r="G47" s="88">
        <f t="shared" si="8"/>
        <v>1.0807039520225306</v>
      </c>
      <c r="H47" s="87">
        <f>H$80/'[1]Luis'!U$73*'[1]Luis'!U40</f>
        <v>1.318078796172238</v>
      </c>
      <c r="I47" s="87">
        <f>I$80/'[1]Luis'!V$73*'[1]Luis'!V40</f>
        <v>3.9019423920137997</v>
      </c>
      <c r="J47" s="14">
        <f>J$80/'[1]Luis'!T$73*'[1]Luis'!T40</f>
        <v>326.3535164802212</v>
      </c>
      <c r="K47" s="14">
        <f>K$100/'[1]Luis'!AD$93*'[1]Luis'!AD40</f>
        <v>5.779778522191213</v>
      </c>
      <c r="L47" s="14">
        <f>'[1]IMF-World Bank'!AA43</f>
        <v>4.596085450692204</v>
      </c>
      <c r="M47" s="14">
        <f>M$50/'[1]AGRO 1870-21'!E$46*'[1]AGRO 1870-21'!E43</f>
        <v>11.76425929486862</v>
      </c>
      <c r="N47" s="14">
        <f>N$61/'[1]Mano 1870-21'!K$57*'[1]Mano 1870-21'!K43</f>
        <v>9.288595977773666</v>
      </c>
      <c r="O47" s="22">
        <f>O$61/'[1]MINING_1870-21'!BB$57*'[1]MINING_1870-21'!BB43</f>
        <v>0.47864685816753155</v>
      </c>
      <c r="P47" s="22">
        <f>'[1]Transport'!I43</f>
        <v>2.0877016779593753</v>
      </c>
      <c r="Q47" s="24">
        <f>'[1]Cement'!V42</f>
        <v>144.4845</v>
      </c>
      <c r="R47" s="10">
        <f>IF(ISNUMBER('[1]IMF-World Bank'!K43/'[1]Main'!$W44),'[1]IMF-World Bank'!K43/'[1]Main'!$W44*100/1000,".")</f>
        <v>3.138353820775277</v>
      </c>
      <c r="S47" s="10">
        <f>IF(ISNUMBER('[1]IMF-World Bank'!L43/'[1]Main'!$W44),'[1]IMF-World Bank'!L43/'[1]Main'!$W44*100/1000,".")</f>
        <v>3.980153684525972</v>
      </c>
      <c r="T47" s="91">
        <f t="shared" si="5"/>
        <v>0.7885006634232639</v>
      </c>
      <c r="U47" s="14">
        <f>U$86/'[1]Luis'!F$79*'[1]Luis'!F40</f>
        <v>122.85313677440683</v>
      </c>
      <c r="V47" s="11">
        <f t="shared" si="3"/>
        <v>0.0028403425837428193</v>
      </c>
      <c r="W47" s="95">
        <f>'[1]Luis'!K40</f>
        <v>0.0468319559228651</v>
      </c>
      <c r="X47" s="22">
        <f>'[1]Luis'!AF40/1000</f>
        <v>0.22664725</v>
      </c>
      <c r="Y47" s="14">
        <f>'[1]Luis'!AG40/1000</f>
        <v>0.26528725</v>
      </c>
      <c r="Z47" s="14">
        <f t="shared" si="2"/>
        <v>0.3811741005895679</v>
      </c>
      <c r="AA47" s="22">
        <f t="shared" si="4"/>
        <v>79.79574411102865</v>
      </c>
      <c r="AB47" s="14">
        <f t="shared" si="6"/>
        <v>93.39973689033724</v>
      </c>
      <c r="AC47" s="14">
        <f t="shared" si="7"/>
        <v>134.2000443084867</v>
      </c>
      <c r="AD47" s="14">
        <f>'[1]IMF-World Bank'!BP43/'[1]IMF-World Bank'!BP$131*100</f>
        <v>72.12737480655805</v>
      </c>
      <c r="AE47" s="94">
        <v>442362.465</v>
      </c>
      <c r="AF47" s="14">
        <v>2.8836131732179053</v>
      </c>
      <c r="AG47" s="14">
        <v>-0.0351387862266046</v>
      </c>
      <c r="AH47" s="14">
        <v>-0.9324628942650737</v>
      </c>
    </row>
    <row r="48" spans="1:34" ht="12.75">
      <c r="A48">
        <v>1908</v>
      </c>
      <c r="B48" s="86">
        <f>B$88/'[1]Maddison 2003'!B$138*'[1]Maddison 2003'!B98</f>
        <v>14.037156119449172</v>
      </c>
      <c r="C48" s="88">
        <f>'[1]Luis'!P41/1000</f>
        <v>0.11779</v>
      </c>
      <c r="D48" s="88">
        <f t="shared" si="1"/>
        <v>0.11779</v>
      </c>
      <c r="E48" s="88">
        <f t="shared" si="0"/>
        <v>0.09409638367217356</v>
      </c>
      <c r="F48" s="88">
        <f>'[1]Luis'!Q41/1000</f>
        <v>0.09409638367217356</v>
      </c>
      <c r="G48" s="88">
        <f t="shared" si="8"/>
        <v>1.2518015613689646</v>
      </c>
      <c r="H48" s="87">
        <f>H$80/'[1]Luis'!U$73*'[1]Luis'!U41</f>
        <v>1.5729258216043742</v>
      </c>
      <c r="I48" s="87">
        <f>I$80/'[1]Luis'!V$73*'[1]Luis'!V41</f>
        <v>3.363392421212823</v>
      </c>
      <c r="J48" s="14">
        <f>J$80/'[1]Luis'!T$73*'[1]Luis'!T41</f>
        <v>273.05294536485906</v>
      </c>
      <c r="K48" s="14">
        <f>K$100/'[1]Luis'!AD$93*'[1]Luis'!AD41</f>
        <v>5.058729933655937</v>
      </c>
      <c r="L48" s="14">
        <f>'[1]IMF-World Bank'!AA44</f>
        <v>4.022706918230249</v>
      </c>
      <c r="M48" s="14">
        <f>M$50/'[1]AGRO 1870-21'!E$46*'[1]AGRO 1870-21'!E44</f>
        <v>11.7752027918871</v>
      </c>
      <c r="N48" s="14">
        <f>N$61/'[1]Mano 1870-21'!K$57*'[1]Mano 1870-21'!K44</f>
        <v>8.46235918104317</v>
      </c>
      <c r="O48" s="22">
        <f>O$61/'[1]MINING_1870-21'!BB$57*'[1]MINING_1870-21'!BB44</f>
        <v>0.5697009295131031</v>
      </c>
      <c r="P48" s="22">
        <f>'[1]Transport'!I44</f>
        <v>1.9927562831843393</v>
      </c>
      <c r="Q48" s="24">
        <f>'[1]Cement'!V43</f>
        <v>133.745</v>
      </c>
      <c r="R48" s="10">
        <f>IF(ISNUMBER('[1]IMF-World Bank'!K44/'[1]Main'!$W45),'[1]IMF-World Bank'!K44/'[1]Main'!$W45*100/1000,".")</f>
        <v>3.2641845431516674</v>
      </c>
      <c r="S48" s="10">
        <f>IF(ISNUMBER('[1]IMF-World Bank'!L44/'[1]Main'!$W45),'[1]IMF-World Bank'!L44/'[1]Main'!$W45*100/1000,".")</f>
        <v>3.692547394404327</v>
      </c>
      <c r="T48" s="91">
        <f t="shared" si="5"/>
        <v>0.8839925922408473</v>
      </c>
      <c r="U48" s="14">
        <f>U$86/'[1]Luis'!F$79*'[1]Luis'!F41</f>
        <v>124.04205332173264</v>
      </c>
      <c r="V48" s="11">
        <f t="shared" si="3"/>
        <v>0.002851554462362857</v>
      </c>
      <c r="W48" s="95">
        <f>'[1]Luis'!K41</f>
        <v>0.003947368421052594</v>
      </c>
      <c r="X48" s="22">
        <f>'[1]Luis'!AF41/1000</f>
        <v>0.22389375</v>
      </c>
      <c r="Y48" s="14">
        <f>'[1]Luis'!AG41/1000</f>
        <v>0.27086374999999996</v>
      </c>
      <c r="Z48" s="14">
        <f t="shared" si="2"/>
        <v>0.3891866129584726</v>
      </c>
      <c r="AA48" s="22">
        <f t="shared" si="4"/>
        <v>78.51638569598879</v>
      </c>
      <c r="AB48" s="14">
        <f t="shared" si="6"/>
        <v>94.98810335733748</v>
      </c>
      <c r="AC48" s="14">
        <f t="shared" si="7"/>
        <v>136.48226540831507</v>
      </c>
      <c r="AD48" s="14">
        <f>'[1]IMF-World Bank'!BP44/'[1]IMF-World Bank'!BP$131*100</f>
        <v>70.49606210018024</v>
      </c>
      <c r="AE48" s="94">
        <v>406145.655</v>
      </c>
      <c r="AF48" s="14">
        <v>0.9972345062699883</v>
      </c>
      <c r="AG48" s="14">
        <v>5.6122692038642885</v>
      </c>
      <c r="AH48" s="14">
        <v>5.548650923388343</v>
      </c>
    </row>
    <row r="49" spans="1:34" ht="12.75">
      <c r="A49">
        <v>1909</v>
      </c>
      <c r="B49" s="86">
        <f>B$88/'[1]Maddison 2003'!B$138*'[1]Maddison 2003'!B99</f>
        <v>14.189487080303264</v>
      </c>
      <c r="C49" s="88">
        <f>'[1]Luis'!P42/1000</f>
        <v>0.12215000000000001</v>
      </c>
      <c r="D49" s="88">
        <f t="shared" si="1"/>
        <v>0.12215000000000001</v>
      </c>
      <c r="E49" s="88">
        <f t="shared" si="0"/>
        <v>0.08740541204154044</v>
      </c>
      <c r="F49" s="88">
        <f>'[1]Luis'!Q42/1000</f>
        <v>0.08740541204154044</v>
      </c>
      <c r="G49" s="88">
        <f t="shared" si="8"/>
        <v>1.397510716406746</v>
      </c>
      <c r="H49" s="87">
        <f>H$80/'[1]Luis'!U$73*'[1]Luis'!U42</f>
        <v>1.6613679702170177</v>
      </c>
      <c r="I49" s="87">
        <f>I$80/'[1]Luis'!V$73*'[1]Luis'!V42</f>
        <v>3.1393231708478835</v>
      </c>
      <c r="J49" s="14">
        <f>J$80/'[1]Luis'!T$73*'[1]Luis'!T42</f>
        <v>269.381282576694</v>
      </c>
      <c r="K49" s="14">
        <f>K$100/'[1]Luis'!AD$93*'[1]Luis'!AD42</f>
        <v>4.754974003893167</v>
      </c>
      <c r="L49" s="14">
        <f>'[1]IMF-World Bank'!AA45</f>
        <v>3.781159910159969</v>
      </c>
      <c r="M49" s="14">
        <f>M$50/'[1]AGRO 1870-21'!E$46*'[1]AGRO 1870-21'!E45</f>
        <v>11.798653142640992</v>
      </c>
      <c r="N49" s="14">
        <f>N$61/'[1]Mano 1870-21'!K$57*'[1]Mano 1870-21'!K45</f>
        <v>8.940030849728377</v>
      </c>
      <c r="O49" s="22">
        <f>O$61/'[1]MINING_1870-21'!BB$57*'[1]MINING_1870-21'!BB45</f>
        <v>0.5691120044595749</v>
      </c>
      <c r="P49" s="22">
        <f>'[1]Transport'!I45</f>
        <v>2.107039911897257</v>
      </c>
      <c r="Q49" s="24">
        <f>'[1]Cement'!V44</f>
        <v>114.374</v>
      </c>
      <c r="R49" s="10">
        <f>IF(ISNUMBER('[1]IMF-World Bank'!K45/'[1]Main'!$W46),'[1]IMF-World Bank'!K45/'[1]Main'!$W46*100/1000,".")</f>
        <v>3.0376685450041925</v>
      </c>
      <c r="S49" s="10">
        <f>IF(ISNUMBER('[1]IMF-World Bank'!L45/'[1]Main'!$W46),'[1]IMF-World Bank'!L45/'[1]Main'!$W46*100/1000,".")</f>
        <v>3.3141286982223934</v>
      </c>
      <c r="T49" s="91">
        <f t="shared" si="5"/>
        <v>0.9165813465945102</v>
      </c>
      <c r="U49" s="14">
        <f>U$86/'[1]Luis'!F$79*'[1]Luis'!F42</f>
        <v>135.33702106501988</v>
      </c>
      <c r="V49" s="11">
        <f t="shared" si="3"/>
        <v>0.0030944784991303346</v>
      </c>
      <c r="W49" s="95">
        <f>'[1]Luis'!K42</f>
        <v>0.08519003931847968</v>
      </c>
      <c r="X49" s="22">
        <f>'[1]Luis'!AF42/1000</f>
        <v>0.22686515000000002</v>
      </c>
      <c r="Y49" s="14">
        <f>'[1]Luis'!AG42/1000</f>
        <v>0.30516515000000005</v>
      </c>
      <c r="Z49" s="14">
        <f t="shared" si="2"/>
        <v>0.4384720772767278</v>
      </c>
      <c r="AA49" s="22">
        <f t="shared" si="4"/>
        <v>73.31288618219764</v>
      </c>
      <c r="AB49" s="14">
        <f t="shared" si="6"/>
        <v>98.61601884962619</v>
      </c>
      <c r="AC49" s="14">
        <f t="shared" si="7"/>
        <v>141.69498266023015</v>
      </c>
      <c r="AD49" s="14">
        <f>'[1]IMF-World Bank'!BP45/'[1]IMF-World Bank'!BP$131*100</f>
        <v>67.82791936901577</v>
      </c>
      <c r="AE49" s="94">
        <v>455814.42299999995</v>
      </c>
      <c r="AF49" s="14">
        <v>2.067136101665783</v>
      </c>
      <c r="AG49" s="14">
        <v>1.1300444746067217</v>
      </c>
      <c r="AH49" s="14">
        <v>4.591386629161587</v>
      </c>
    </row>
    <row r="50" spans="1:34" ht="12.75">
      <c r="A50">
        <v>1910</v>
      </c>
      <c r="B50" s="86">
        <f>B$88/'[1]Maddison 2003'!B$138*'[1]Maddison 2003'!B100</f>
        <v>14.192325545412347</v>
      </c>
      <c r="C50" s="88">
        <f>'[1]Luis'!P43/1000</f>
        <v>0.13779</v>
      </c>
      <c r="D50" s="88">
        <f t="shared" si="1"/>
        <v>0.13779</v>
      </c>
      <c r="E50" s="88">
        <f t="shared" si="0"/>
        <v>0.09969870612603332</v>
      </c>
      <c r="F50" s="88">
        <f>'[1]Luis'!Q43/1000</f>
        <v>0.09969870612603332</v>
      </c>
      <c r="G50" s="88">
        <f t="shared" si="8"/>
        <v>1.3820640743904327</v>
      </c>
      <c r="H50" s="87">
        <f>H$80/'[1]Luis'!U$73*'[1]Luis'!U43</f>
        <v>1.8289094397221635</v>
      </c>
      <c r="I50" s="87">
        <f>I$80/'[1]Luis'!V$73*'[1]Luis'!V43</f>
        <v>3.4920313157270613</v>
      </c>
      <c r="J50" s="14">
        <f>J$80/'[1]Luis'!T$73*'[1]Luis'!T43</f>
        <v>269.18830235913344</v>
      </c>
      <c r="K50" s="14">
        <f>K$100/'[1]Luis'!AD$93*'[1]Luis'!AD43</f>
        <v>5.5391309628056735</v>
      </c>
      <c r="L50" s="14">
        <f>'[1]IMF-World Bank'!AA46</f>
        <v>4.40472227956205</v>
      </c>
      <c r="M50" s="14">
        <f>M$60/SUM('[1]Solis'!C$22:E$22)*SUM('[1]Solis'!C20:E20)</f>
        <v>12.26453344428496</v>
      </c>
      <c r="N50" s="14">
        <f>N$61/'[1]Mano 1870-21'!K$57*'[1]Mano 1870-21'!K46</f>
        <v>9.217576114580469</v>
      </c>
      <c r="O50" s="22">
        <f>O$61/'[1]MINING_1870-21'!BB$57*'[1]MINING_1870-21'!BB46</f>
        <v>0.5872484289668181</v>
      </c>
      <c r="P50" s="22">
        <f>'[1]Transport'!I46</f>
        <v>2.128935935342726</v>
      </c>
      <c r="Q50" s="24">
        <f>'[1]Cement'!V45</f>
        <v>127.919</v>
      </c>
      <c r="R50" s="10">
        <f>IF(ISNUMBER('[1]IMF-World Bank'!K46/'[1]Main'!$W47),'[1]IMF-World Bank'!K46/'[1]Main'!$W47*100/1000,".")</f>
        <v>2.716770726763476</v>
      </c>
      <c r="S50" s="10">
        <f>IF(ISNUMBER('[1]IMF-World Bank'!L46/'[1]Main'!$W47),'[1]IMF-World Bank'!L46/'[1]Main'!$W47*100/1000,".")</f>
        <v>3.0150110404710477</v>
      </c>
      <c r="T50" s="91">
        <f t="shared" si="5"/>
        <v>0.901081518540318</v>
      </c>
      <c r="U50" s="14">
        <f>U$86/'[1]Luis'!F$79*'[1]Luis'!F43</f>
        <v>151.96137059579198</v>
      </c>
      <c r="V50" s="11">
        <f t="shared" si="3"/>
        <v>0.003606487622778711</v>
      </c>
      <c r="W50" s="95">
        <f>'[1]Luis'!K43</f>
        <v>0.16545893719806767</v>
      </c>
      <c r="X50" s="22">
        <f>'[1]Luis'!AF43/1000</f>
        <v>0.24690169999999997</v>
      </c>
      <c r="Y50" s="14">
        <f>'[1]Luis'!AG43/1000</f>
        <v>0.33288169999999995</v>
      </c>
      <c r="Z50" s="14">
        <f t="shared" si="2"/>
        <v>0.4782961962937396</v>
      </c>
      <c r="AA50" s="22">
        <f t="shared" si="4"/>
        <v>68.46043181752782</v>
      </c>
      <c r="AB50" s="14">
        <f t="shared" si="6"/>
        <v>92.30080200400707</v>
      </c>
      <c r="AC50" s="14">
        <f t="shared" si="7"/>
        <v>132.62105580864963</v>
      </c>
      <c r="AD50" s="14">
        <f>'[1]IMF-World Bank'!BP46/'[1]IMF-World Bank'!BP$131*100</f>
        <v>58.116493791752845</v>
      </c>
      <c r="AE50" s="94">
        <v>460470.87</v>
      </c>
      <c r="AF50" s="14">
        <v>1.082687653974141</v>
      </c>
      <c r="AG50" s="14">
        <v>-1.2163123421116633</v>
      </c>
      <c r="AH50" s="14">
        <v>-0.8039544449810476</v>
      </c>
    </row>
    <row r="51" spans="1:34" ht="12.75">
      <c r="A51">
        <v>1911</v>
      </c>
      <c r="B51" s="86">
        <f>B$88/'[1]Maddison 2003'!B$138*'[1]Maddison 2003'!B101</f>
        <v>14.18286399504874</v>
      </c>
      <c r="C51" s="88">
        <f>'[1]Luis'!P44/1000</f>
        <v>0.1472</v>
      </c>
      <c r="D51" s="88">
        <f t="shared" si="1"/>
        <v>0.1472</v>
      </c>
      <c r="E51" s="88">
        <f t="shared" si="0"/>
        <v>0.09496705049917348</v>
      </c>
      <c r="F51" s="88">
        <f>'[1]Luis'!Q44/1000</f>
        <v>0.09496705049917348</v>
      </c>
      <c r="G51" s="88">
        <f t="shared" si="8"/>
        <v>1.5500112852434131</v>
      </c>
      <c r="H51" s="87">
        <f>H$80/'[1]Luis'!U$73*'[1]Luis'!U44</f>
        <v>1.9431831419121859</v>
      </c>
      <c r="I51" s="87">
        <f>I$80/'[1]Luis'!V$73*'[1]Luis'!V44</f>
        <v>3.3546161093005926</v>
      </c>
      <c r="J51" s="14">
        <f>J$80/'[1]Luis'!T$73*'[1]Luis'!T44</f>
        <v>272.9644135575502</v>
      </c>
      <c r="K51" s="14">
        <f>K$100/'[1]Luis'!AD$93*'[1]Luis'!AD44</f>
        <v>5.150974983037585</v>
      </c>
      <c r="L51" s="14">
        <f>'[1]IMF-World Bank'!AA47</f>
        <v>4.096060270393065</v>
      </c>
      <c r="M51" s="14">
        <f>M$50/'[1]AGRO 1870-21'!AO$46*'[1]AGRO 1870-21'!AO47</f>
        <v>10.321359737406393</v>
      </c>
      <c r="N51" s="14">
        <f>N$61/'[1]Mano 1870-21'!K$57*'[1]Mano 1870-21'!K47</f>
        <v>8.727279512741083</v>
      </c>
      <c r="O51" s="22">
        <f>O$61/'[1]MINING_1870-21'!BB$57*'[1]MINING_1870-21'!BB47</f>
        <v>0.7136279638867069</v>
      </c>
      <c r="P51" s="22">
        <f>'[1]Transport'!I47</f>
        <v>2.141567686670638</v>
      </c>
      <c r="Q51" s="24">
        <f>'[1]Cement'!V46</f>
        <v>109.11846856951195</v>
      </c>
      <c r="R51" s="10">
        <f>IF(ISNUMBER('[1]IMF-World Bank'!K47/'[1]Main'!$W48),'[1]IMF-World Bank'!K47/'[1]Main'!$W48*100/1000,".")</f>
        <v>3.0533215917267786</v>
      </c>
      <c r="S51" s="10">
        <f>IF(ISNUMBER('[1]IMF-World Bank'!L47/'[1]Main'!$W48),'[1]IMF-World Bank'!L47/'[1]Main'!$W48*100/1000,".")</f>
        <v>3.056389839931393</v>
      </c>
      <c r="T51" s="91">
        <f t="shared" si="5"/>
        <v>0.9989961201400004</v>
      </c>
      <c r="U51" s="14">
        <f>U$86/'[1]Luis'!F$79*'[1]Luis'!F44</f>
        <v>153.02276642096507</v>
      </c>
      <c r="V51" s="11">
        <f t="shared" si="3"/>
        <v>0.0036176995013987483</v>
      </c>
      <c r="W51" s="95">
        <f>'[1]Luis'!K44</f>
        <v>0.0031088082901554108</v>
      </c>
      <c r="X51" s="22">
        <f>'[1]Luis'!AF44/1000</f>
        <v>0.26048170000000004</v>
      </c>
      <c r="Y51" s="14">
        <f>'[1]Luis'!AG44/1000</f>
        <v>0.33605170000000006</v>
      </c>
      <c r="Z51" s="14">
        <f t="shared" si="2"/>
        <v>0.4828509643757675</v>
      </c>
      <c r="AA51" s="22">
        <f t="shared" si="4"/>
        <v>72.00202778016452</v>
      </c>
      <c r="AB51" s="14">
        <f t="shared" si="6"/>
        <v>92.89099325968587</v>
      </c>
      <c r="AC51" s="14">
        <f t="shared" si="7"/>
        <v>133.46906347226405</v>
      </c>
      <c r="AD51" s="14">
        <f>'[1]IMF-World Bank'!BP47/'[1]IMF-World Bank'!BP$131*100</f>
        <v>55.403196203956995</v>
      </c>
      <c r="AE51" s="94">
        <v>475474.977</v>
      </c>
      <c r="AF51" s="14">
        <v>2.637380122764432</v>
      </c>
      <c r="AG51" s="14">
        <v>1.8504710883252447</v>
      </c>
      <c r="AH51" s="14">
        <v>3.5165000000000113</v>
      </c>
    </row>
    <row r="52" spans="1:34" ht="12.75">
      <c r="A52">
        <v>1912</v>
      </c>
      <c r="B52" s="86">
        <f>B$88/'[1]Maddison 2003'!B$138*'[1]Maddison 2003'!B102</f>
        <v>14.17340244468513</v>
      </c>
      <c r="C52" s="88">
        <f>'[1]Luis'!P45/1000</f>
        <v>0.15500999999999998</v>
      </c>
      <c r="D52" s="88">
        <f t="shared" si="1"/>
        <v>0.15500999999999998</v>
      </c>
      <c r="E52" s="88">
        <f t="shared" si="0"/>
        <v>0.09534757327920727</v>
      </c>
      <c r="F52" s="88">
        <f>'[1]Luis'!Q45/1000</f>
        <v>0.09534757327920727</v>
      </c>
      <c r="G52" s="88">
        <f t="shared" si="8"/>
        <v>1.625736184664948</v>
      </c>
      <c r="H52" s="87">
        <f>H$80/'[1]Luis'!U$73*'[1]Luis'!U45</f>
        <v>1.8158945206902108</v>
      </c>
      <c r="I52" s="87">
        <f>I$80/'[1]Luis'!V$73*'[1]Luis'!V45</f>
        <v>3.279136442285981</v>
      </c>
      <c r="J52" s="14">
        <f>J$80/'[1]Luis'!T$73*'[1]Luis'!T45</f>
        <v>299.4753071403072</v>
      </c>
      <c r="K52" s="14">
        <f>K$100/'[1]Luis'!AD$93*'[1]Luis'!AD45</f>
        <v>4.267483196068664</v>
      </c>
      <c r="L52" s="14">
        <f>'[1]IMF-World Bank'!AA48</f>
        <v>3.3935067499937275</v>
      </c>
      <c r="M52" s="14">
        <f>M$50/'[1]AGRO 1870-21'!AO$46*'[1]AGRO 1870-21'!AO48</f>
        <v>9.510379449355625</v>
      </c>
      <c r="N52" s="14">
        <f>N$61/'[1]Mano 1870-21'!K$57*'[1]Mano 1870-21'!K48</f>
        <v>7.109300726671107</v>
      </c>
      <c r="O52" s="22">
        <f>O$61/'[1]MINING_1870-21'!BB$57*'[1]MINING_1870-21'!BB48</f>
        <v>0.7416988530186093</v>
      </c>
      <c r="P52" s="22">
        <f>'[1]Transport'!I48</f>
        <v>2.383425974333739</v>
      </c>
      <c r="Q52" s="24">
        <f>'[1]Cement'!V47</f>
        <v>90.12568819263606</v>
      </c>
      <c r="R52" s="10">
        <f>IF(ISNUMBER('[1]IMF-World Bank'!K48/'[1]Main'!$W49),'[1]IMF-World Bank'!K48/'[1]Main'!$W49*100/1000,".")</f>
        <v>3.7079962662648644</v>
      </c>
      <c r="S52" s="10">
        <f>IF(ISNUMBER('[1]IMF-World Bank'!L48/'[1]Main'!$W49),'[1]IMF-World Bank'!L48/'[1]Main'!$W49*100/1000,".")</f>
        <v>3.205447321752777</v>
      </c>
      <c r="T52" s="91">
        <f t="shared" si="5"/>
        <v>1.1567796610169492</v>
      </c>
      <c r="U52" s="14">
        <f>U$86/'[1]Luis'!F$79*'[1]Luis'!F45</f>
        <v>151.6009983452733</v>
      </c>
      <c r="V52" s="11">
        <f t="shared" si="3"/>
        <v>0.0036812334802456275</v>
      </c>
      <c r="W52" s="95">
        <f>'[1]Luis'!K45</f>
        <v>0.01756198347107441</v>
      </c>
      <c r="X52" s="22">
        <f>'[1]Luis'!AF45/1000</f>
        <v>0.2284901269</v>
      </c>
      <c r="Y52" s="14">
        <f>'[1]Luis'!AG45/1000</f>
        <v>0.2947788484870942</v>
      </c>
      <c r="Z52" s="14">
        <f t="shared" si="2"/>
        <v>0.4235486720334153</v>
      </c>
      <c r="AA52" s="22">
        <f t="shared" si="4"/>
        <v>62.068903840555684</v>
      </c>
      <c r="AB52" s="14">
        <f t="shared" si="6"/>
        <v>80.0761076603664</v>
      </c>
      <c r="AC52" s="14">
        <f t="shared" si="7"/>
        <v>115.05618274588612</v>
      </c>
      <c r="AD52" s="14">
        <f>'[1]IMF-World Bank'!BP48/'[1]IMF-World Bank'!BP$131*100</f>
        <v>76.53095864356968</v>
      </c>
      <c r="AE52" s="94">
        <v>497722.446</v>
      </c>
      <c r="AF52" s="14">
        <v>0.8468897587996738</v>
      </c>
      <c r="AG52" s="14">
        <v>-1.5525067864585962</v>
      </c>
      <c r="AH52" s="14">
        <v>1.4000231279888364</v>
      </c>
    </row>
    <row r="53" spans="1:34" ht="12.75">
      <c r="A53">
        <v>1913</v>
      </c>
      <c r="B53" s="86">
        <f>B$88/'[1]Maddison 2003'!B$138*'[1]Maddison 2003'!B103</f>
        <v>14.163940894321522</v>
      </c>
      <c r="C53" s="88">
        <f>'[1]Luis'!P46/1000</f>
        <v>0.15922</v>
      </c>
      <c r="D53" s="88">
        <f t="shared" si="1"/>
        <v>0.15922</v>
      </c>
      <c r="E53" s="88">
        <f t="shared" si="0"/>
        <v>0.08628055959021863</v>
      </c>
      <c r="F53" s="88">
        <f>'[1]Luis'!Q46/1000</f>
        <v>0.08628055959021863</v>
      </c>
      <c r="G53" s="88">
        <f t="shared" si="8"/>
        <v>1.8453751430936511</v>
      </c>
      <c r="H53" s="87">
        <f>H$80/'[1]Luis'!U$73*'[1]Luis'!U46</f>
        <v>1.924941161362285</v>
      </c>
      <c r="I53" s="87">
        <f>I$80/'[1]Luis'!V$73*'[1]Luis'!V46</f>
        <v>2.9763091526959156</v>
      </c>
      <c r="J53" s="14">
        <f>J$80/'[1]Luis'!T$73*'[1]Luis'!T46</f>
        <v>291.0632165937346</v>
      </c>
      <c r="K53" s="14">
        <f>K$100/'[1]Luis'!AD$93*'[1]Luis'!AD46</f>
        <v>3.817361419651245</v>
      </c>
      <c r="L53" s="14">
        <f>'[1]IMF-World Bank'!AA49</f>
        <v>3.0355694796141157</v>
      </c>
      <c r="M53" s="14">
        <f>M$50/'[1]AGRO 1870-21'!AO$46*'[1]AGRO 1870-21'!AO49</f>
        <v>8.493415599469666</v>
      </c>
      <c r="N53" s="14">
        <f>N$61/'[1]Mano 1870-21'!K$57*'[1]Mano 1870-21'!K49</f>
        <v>8.187953250717758</v>
      </c>
      <c r="O53" s="22">
        <f>O$61/'[1]MINING_1870-21'!BB$57*'[1]MINING_1870-21'!BB49</f>
        <v>0.727446718502728</v>
      </c>
      <c r="P53" s="22">
        <f>'[1]Transport'!I49</f>
        <v>2.143676970445738</v>
      </c>
      <c r="Q53" s="24">
        <f>'[1]Cement'!V48</f>
        <v>70.64312062036439</v>
      </c>
      <c r="R53" s="10">
        <f>IF(ISNUMBER('[1]IMF-World Bank'!K49/'[1]Main'!$W50),'[1]IMF-World Bank'!K49/'[1]Main'!$W50*100/1000,".")</f>
        <v>3.5319683116465765</v>
      </c>
      <c r="S53" s="10">
        <f>IF(ISNUMBER('[1]IMF-World Bank'!L49/'[1]Main'!$W50),'[1]IMF-World Bank'!L49/'[1]Main'!$W50*100/1000,".")</f>
        <v>3.304530958245093</v>
      </c>
      <c r="T53" s="91">
        <f t="shared" si="5"/>
        <v>1.068825910931174</v>
      </c>
      <c r="U53" s="14">
        <f>U$86/'[1]Luis'!F$79*'[1]Luis'!F46</f>
        <v>147.21024927238506</v>
      </c>
      <c r="V53" s="11">
        <f t="shared" si="3"/>
        <v>0.0037372928733458146</v>
      </c>
      <c r="W53" s="95">
        <f>'[1]Luis'!K46</f>
        <v>0.015228426395939087</v>
      </c>
      <c r="X53" s="22">
        <f>'[1]Luis'!AF46/1000</f>
        <v>0.2219391469</v>
      </c>
      <c r="Y53" s="14">
        <f>'[1]Luis'!AG46/1000</f>
        <v>0.2863273220817229</v>
      </c>
      <c r="Z53" s="14">
        <f t="shared" si="2"/>
        <v>0.4114052200726581</v>
      </c>
      <c r="AA53" s="22">
        <f t="shared" si="4"/>
        <v>59.3850025730814</v>
      </c>
      <c r="AB53" s="14">
        <f t="shared" si="6"/>
        <v>76.61356275388397</v>
      </c>
      <c r="AC53" s="14">
        <f t="shared" si="7"/>
        <v>110.08107579868292</v>
      </c>
      <c r="AD53" s="14">
        <f>'[1]IMF-World Bank'!BP49/'[1]IMF-World Bank'!BP$131*100</f>
        <v>79.10072850358462</v>
      </c>
      <c r="AE53" s="94">
        <v>517383</v>
      </c>
      <c r="AF53" s="14">
        <v>3.731602573042429</v>
      </c>
      <c r="AG53" s="14">
        <v>3.364966414649799</v>
      </c>
      <c r="AH53" s="14">
        <v>1.5077415539805017</v>
      </c>
    </row>
    <row r="54" spans="1:34" ht="12.75">
      <c r="A54">
        <v>1914</v>
      </c>
      <c r="B54" s="86">
        <f>B$88/'[1]Maddison 2003'!B$138*'[1]Maddison 2003'!B104</f>
        <v>14.154479343957915</v>
      </c>
      <c r="C54" s="88">
        <f>'[1]Luis'!P47/1000</f>
        <v>0.14612</v>
      </c>
      <c r="D54" s="88">
        <f t="shared" si="1"/>
        <v>0.14612</v>
      </c>
      <c r="E54" s="88">
        <f t="shared" si="0"/>
        <v>0.052605686080727423</v>
      </c>
      <c r="F54" s="88">
        <f>'[1]Luis'!Q47/1000</f>
        <v>0.052605686080727423</v>
      </c>
      <c r="G54" s="88">
        <f t="shared" si="8"/>
        <v>2.7776465033792688</v>
      </c>
      <c r="H54" s="87">
        <f>H$80/'[1]Luis'!U$73*'[1]Luis'!U47</f>
        <v>1.9170099459460537</v>
      </c>
      <c r="I54" s="87">
        <f>I$80/'[1]Luis'!V$73*'[1]Luis'!V47</f>
        <v>1.6585031712133769</v>
      </c>
      <c r="J54" s="14">
        <f>J$80/'[1]Luis'!T$73*'[1]Luis'!T47</f>
        <v>245.13819955561365</v>
      </c>
      <c r="K54" s="14">
        <f>K$100/'[1]Luis'!AD$93*'[1]Luis'!AD47</f>
        <v>1.9174540247708958</v>
      </c>
      <c r="L54" s="14">
        <f>'[1]IMF-World Bank'!AA50</f>
        <v>1.5247612883061903</v>
      </c>
      <c r="M54" s="14">
        <f>M$50/'[1]AGRO 1870-21'!AO$46*'[1]AGRO 1870-21'!AO50</f>
        <v>9.557783023550208</v>
      </c>
      <c r="N54" s="14">
        <f>N$61/'[1]Mano 1870-21'!K$57*'[1]Mano 1870-21'!K50</f>
        <v>6.128707522992333</v>
      </c>
      <c r="O54" s="22">
        <f>O$61/'[1]MINING_1870-21'!BB$57*'[1]MINING_1870-21'!BB50</f>
        <v>0.5417759165305647</v>
      </c>
      <c r="P54" s="22">
        <f>'[1]Transport'!I50</f>
        <v>1.9287245498245673</v>
      </c>
      <c r="Q54" s="24">
        <f>'[1]Cement'!V49</f>
        <v>49.75862888124909</v>
      </c>
      <c r="R54" s="96">
        <f aca="true" t="shared" si="9" ref="R54:S56">(R$57/R$53)^(1/4)*R53</f>
        <v>2.8835205275928684</v>
      </c>
      <c r="S54" s="96">
        <f t="shared" si="9"/>
        <v>2.8842331306028823</v>
      </c>
      <c r="T54" s="91">
        <f t="shared" si="5"/>
        <v>0.9997529315496543</v>
      </c>
      <c r="U54" s="14">
        <f>U$86/'[1]Luis'!F$79*'[1]Luis'!F47</f>
        <v>143.8015653779153</v>
      </c>
      <c r="V54" s="11">
        <f t="shared" si="3"/>
        <v>0.005955313746256613</v>
      </c>
      <c r="W54" s="97">
        <f>'[1]Luis'!M47/'[1]Luis'!M46-1</f>
        <v>0.5934832907342136</v>
      </c>
      <c r="X54" s="22">
        <f>'[1]Luis'!AF47/1000</f>
        <v>0.22735425369999998</v>
      </c>
      <c r="Y54" s="14">
        <f>'[1]Luis'!AG47/1000</f>
        <v>0.29331343990044706</v>
      </c>
      <c r="Z54" s="14">
        <f t="shared" si="2"/>
        <v>0.4214431211635131</v>
      </c>
      <c r="AA54" s="22">
        <f t="shared" si="4"/>
        <v>38.17670460148471</v>
      </c>
      <c r="AB54" s="14">
        <f t="shared" si="6"/>
        <v>49.25239078878385</v>
      </c>
      <c r="AC54" s="14">
        <f t="shared" si="7"/>
        <v>70.76757650735422</v>
      </c>
      <c r="AD54" s="14">
        <f>'[1]IMF-World Bank'!BP50/'[1]IMF-World Bank'!BP$131*100</f>
        <v>34.4006147863193</v>
      </c>
      <c r="AE54" s="94">
        <v>477544.50899999996</v>
      </c>
      <c r="AF54" s="14">
        <v>-4.858653865707041</v>
      </c>
      <c r="AG54" s="14">
        <v>-5.965613812806803</v>
      </c>
      <c r="AH54" s="14">
        <v>2.312804765990384</v>
      </c>
    </row>
    <row r="55" spans="1:34" ht="12.75">
      <c r="A55">
        <v>1915</v>
      </c>
      <c r="B55" s="86">
        <f>B$88/'[1]Maddison 2003'!B$138*'[1]Maddison 2003'!B105</f>
        <v>14.145017793594306</v>
      </c>
      <c r="C55" s="88">
        <f>'[1]Luis'!P48/1000</f>
        <v>0.13925</v>
      </c>
      <c r="D55" s="88">
        <f t="shared" si="1"/>
        <v>0.13925</v>
      </c>
      <c r="E55" s="88">
        <f t="shared" si="0"/>
        <v>0.053504107507111535</v>
      </c>
      <c r="F55" s="88">
        <f>'[1]Luis'!Q48/1000</f>
        <v>0.053504107507111535</v>
      </c>
      <c r="G55" s="88">
        <f t="shared" si="8"/>
        <v>2.602603921231496</v>
      </c>
      <c r="H55" s="87">
        <f>H$80/'[1]Luis'!U$73*'[1]Luis'!U48</f>
        <v>1.898505424560109</v>
      </c>
      <c r="I55" s="87">
        <f>I$80/'[1]Luis'!V$73*'[1]Luis'!V48</f>
        <v>1.5925923494191596</v>
      </c>
      <c r="J55" s="14">
        <f>J$80/'[1]Luis'!T$73*'[1]Luis'!T48</f>
        <v>222.7116522619801</v>
      </c>
      <c r="K55" s="14">
        <f>K$100/'[1]Luis'!AD$93*'[1]Luis'!AD48</f>
        <v>0.9734879475078732</v>
      </c>
      <c r="L55" s="14">
        <f>'[1]IMF-World Bank'!AA51</f>
        <v>0.7741185539872372</v>
      </c>
      <c r="M55" s="14">
        <f>M$50/'[1]AGRO 1870-21'!AO$46*'[1]AGRO 1870-21'!AO51</f>
        <v>7.211832592004226</v>
      </c>
      <c r="N55" s="14">
        <f>N$61/'[1]Mano 1870-21'!K$57*'[1]Mano 1870-21'!K51</f>
        <v>7.3544490275908</v>
      </c>
      <c r="O55" s="22">
        <f>O$61/'[1]MINING_1870-21'!BB$57*'[1]MINING_1870-21'!BB51</f>
        <v>0.6685327911028751</v>
      </c>
      <c r="P55" s="22">
        <f>'[1]Transport'!I51</f>
        <v>1.7359383013715306</v>
      </c>
      <c r="Q55" s="24">
        <f>'[1]Cement'!V50</f>
        <v>38.28185003716082</v>
      </c>
      <c r="R55" s="96">
        <f t="shared" si="9"/>
        <v>2.3541237914371913</v>
      </c>
      <c r="S55" s="96">
        <f t="shared" si="9"/>
        <v>2.5173922885821876</v>
      </c>
      <c r="T55" s="91">
        <f t="shared" si="5"/>
        <v>0.9351438002390362</v>
      </c>
      <c r="U55" s="14">
        <f>U$86/'[1]Luis'!F$79*'[1]Luis'!F48</f>
        <v>136.86693844351208</v>
      </c>
      <c r="V55" s="11">
        <f t="shared" si="3"/>
        <v>0.020207918554713454</v>
      </c>
      <c r="W55" s="97">
        <f>'[1]Luis'!M48/'[1]Luis'!M47-1</f>
        <v>2.3932584269662924</v>
      </c>
      <c r="X55" s="22">
        <f>'[1]Luis'!AF48/1000</f>
        <v>0.22316312787218542</v>
      </c>
      <c r="Y55" s="14">
        <f>'[1]Luis'!AG48/1000</f>
        <v>0.287906399945813</v>
      </c>
      <c r="Z55" s="14">
        <f t="shared" si="2"/>
        <v>0.4136740949794071</v>
      </c>
      <c r="AA55" s="22">
        <f t="shared" si="4"/>
        <v>11.043350519647314</v>
      </c>
      <c r="AB55" s="14">
        <f t="shared" si="6"/>
        <v>14.247207062236475</v>
      </c>
      <c r="AC55" s="14">
        <f t="shared" si="7"/>
        <v>20.470890847039687</v>
      </c>
      <c r="AD55" s="14">
        <f>'[1]IMF-World Bank'!BP51/'[1]IMF-World Bank'!BP$131*100</f>
        <v>8.397072938342307</v>
      </c>
      <c r="AE55" s="94">
        <v>490996.467</v>
      </c>
      <c r="AF55" s="14">
        <v>-16.30421217152187</v>
      </c>
      <c r="AG55" s="14">
        <v>-22.024652826136347</v>
      </c>
      <c r="AH55" s="14">
        <v>1.5977966978788727</v>
      </c>
    </row>
    <row r="56" spans="1:34" ht="12.75">
      <c r="A56">
        <v>1916</v>
      </c>
      <c r="B56" s="86">
        <f>B$88/'[1]Maddison 2003'!B$138*'[1]Maddison 2003'!B106</f>
        <v>14.135556243230699</v>
      </c>
      <c r="C56" s="88">
        <f>'[1]Luis'!P49/1000</f>
        <v>0.16266999999999998</v>
      </c>
      <c r="D56" s="88">
        <f t="shared" si="1"/>
        <v>0.16266999999999998</v>
      </c>
      <c r="E56" s="88">
        <f t="shared" si="0"/>
        <v>0.07133351184546464</v>
      </c>
      <c r="F56" s="88">
        <f>'[1]Luis'!Q49/1000</f>
        <v>0.07133351184546464</v>
      </c>
      <c r="G56" s="88">
        <f t="shared" si="8"/>
        <v>2.280414853994637</v>
      </c>
      <c r="H56" s="87">
        <f>H$80/'[1]Luis'!U$73*'[1]Luis'!U49</f>
        <v>1.630367966333381</v>
      </c>
      <c r="I56" s="87">
        <f>I$80/'[1]Luis'!V$73*'[1]Luis'!V49</f>
        <v>1.8094065749483532</v>
      </c>
      <c r="J56" s="14">
        <f>J$80/'[1]Luis'!T$73*'[1]Luis'!T49</f>
        <v>258.17041271399466</v>
      </c>
      <c r="K56" s="14">
        <f>K$100/'[1]Luis'!AD$93*'[1]Luis'!AD49</f>
        <v>1.232074423215818</v>
      </c>
      <c r="L56" s="14">
        <f>'[1]IMF-World Bank'!AA52</f>
        <v>0.9797467686643082</v>
      </c>
      <c r="M56" s="14">
        <f>M$50/'[1]AGRO 1870-21'!AO$46*'[1]AGRO 1870-21'!AO52</f>
        <v>7.5625830182726945</v>
      </c>
      <c r="N56" s="14">
        <f>N$61/'[1]Mano 1870-21'!K$57*'[1]Mano 1870-21'!K52</f>
        <v>6.766093105383536</v>
      </c>
      <c r="O56" s="22">
        <f>O$61/'[1]MINING_1870-21'!BB$57*'[1]MINING_1870-21'!BB52</f>
        <v>0.7511882568336857</v>
      </c>
      <c r="P56" s="22">
        <f>'[1]Transport'!I52</f>
        <v>0.9520630476380193</v>
      </c>
      <c r="Q56" s="24">
        <f>'[1]Cement'!V51</f>
        <v>49.466075253717534</v>
      </c>
      <c r="R56" s="96">
        <f t="shared" si="9"/>
        <v>1.9219210587818958</v>
      </c>
      <c r="S56" s="96">
        <f t="shared" si="9"/>
        <v>2.1972093265874126</v>
      </c>
      <c r="T56" s="91">
        <f t="shared" si="5"/>
        <v>0.8747100403796848</v>
      </c>
      <c r="U56" s="14">
        <f>U$86/'[1]Luis'!F$79*'[1]Luis'!F49</f>
        <v>120.22336062306475</v>
      </c>
      <c r="V56" s="11">
        <f t="shared" si="3"/>
        <v>0.043865969545597495</v>
      </c>
      <c r="W56" s="97">
        <f>'[1]Luis'!M49/'[1]Luis'!M48-1</f>
        <v>1.1707317073170729</v>
      </c>
      <c r="X56" s="22">
        <f>'[1]Luis'!AF49/1000</f>
        <v>0.1809637458497135</v>
      </c>
      <c r="Y56" s="14">
        <f>'[1]Luis'!AG49/1000</f>
        <v>0.23346428724614496</v>
      </c>
      <c r="Z56" s="14">
        <f t="shared" si="2"/>
        <v>0.3354497425369438</v>
      </c>
      <c r="AA56" s="22">
        <f t="shared" si="4"/>
        <v>4.125378915006234</v>
      </c>
      <c r="AB56" s="14">
        <f t="shared" si="6"/>
        <v>5.322218787469524</v>
      </c>
      <c r="AC56" s="14">
        <f t="shared" si="7"/>
        <v>7.64715213209303</v>
      </c>
      <c r="AD56" s="14">
        <f>'[1]IMF-World Bank'!BP52/'[1]IMF-World Bank'!BP$131*100</f>
        <v>5.526163570979689</v>
      </c>
      <c r="AE56" s="94">
        <v>558773.64</v>
      </c>
      <c r="AF56" s="14">
        <v>-14.864313852262306</v>
      </c>
      <c r="AG56" s="14">
        <v>-21.285318783777956</v>
      </c>
      <c r="AH56" s="14">
        <v>-7.486192931309022</v>
      </c>
    </row>
    <row r="57" spans="1:34" ht="12.75">
      <c r="A57">
        <v>1917</v>
      </c>
      <c r="B57" s="86">
        <f>B$88/'[1]Maddison 2003'!B$138*'[1]Maddison 2003'!B107</f>
        <v>14.12609469286709</v>
      </c>
      <c r="C57" s="88">
        <f>'[1]Luis'!P50/1000</f>
        <v>0.19763999999999998</v>
      </c>
      <c r="D57" s="88">
        <f t="shared" si="1"/>
        <v>0.19763999999999998</v>
      </c>
      <c r="E57" s="88">
        <f t="shared" si="0"/>
        <v>0.12664263733015696</v>
      </c>
      <c r="F57" s="88">
        <f>'[1]Luis'!Q50/1000</f>
        <v>0.12664263733015696</v>
      </c>
      <c r="G57" s="88">
        <f t="shared" si="8"/>
        <v>1.5606118457937126</v>
      </c>
      <c r="H57" s="87">
        <f>H$80/'[1]Luis'!U$73*'[1]Luis'!U50</f>
        <v>1.4858615009748646</v>
      </c>
      <c r="I57" s="87">
        <f>I$80/'[1]Luis'!V$73*'[1]Luis'!V50</f>
        <v>2.4599816005112447</v>
      </c>
      <c r="J57" s="14">
        <f>J$80/'[1]Luis'!T$73*'[1]Luis'!T50</f>
        <v>263.56667942529924</v>
      </c>
      <c r="K57" s="14">
        <f>K$100/'[1]Luis'!AD$93*'[1]Luis'!AD50</f>
        <v>2.2219821446689485</v>
      </c>
      <c r="L57" s="14">
        <f>'[1]IMF-World Bank'!AA53</f>
        <v>1.7669223427161895</v>
      </c>
      <c r="M57" s="14">
        <f>M$61/'[1]AGRO 1870-21'!AO$57*'[1]AGRO 1870-21'!AO53</f>
        <v>8.77102369527028</v>
      </c>
      <c r="N57" s="14">
        <f>N$61/'[1]Mano 1870-21'!K$57*'[1]Mano 1870-21'!K53</f>
        <v>6.128707522992333</v>
      </c>
      <c r="O57" s="22">
        <f>O$61/'[1]MINING_1870-21'!BB$57*'[1]MINING_1870-21'!BB53</f>
        <v>1.0992295346352023</v>
      </c>
      <c r="P57" s="22">
        <f>'[1]Transport'!I53</f>
        <v>1.131397033156156</v>
      </c>
      <c r="Q57" s="24">
        <f>'[1]Cement'!V52</f>
        <v>60.4262242525869</v>
      </c>
      <c r="R57" s="10">
        <f>IF(ISNUMBER('[1]IMF-World Bank'!K53/'[1]Main'!$W54),'[1]IMF-World Bank'!K53/'[1]Main'!$W54*100/1000,".")</f>
        <v>1.5690681049250483</v>
      </c>
      <c r="S57" s="10">
        <f>IF(ISNUMBER('[1]IMF-World Bank'!L53/'[1]Main'!$W54),'[1]IMF-World Bank'!L53/'[1]Main'!$W54*100/1000,".")</f>
        <v>1.9177499060195036</v>
      </c>
      <c r="T57" s="91">
        <f t="shared" si="5"/>
        <v>0.8181818181818181</v>
      </c>
      <c r="U57" s="14">
        <f>U$86/'[1]Luis'!F$79*'[1]Luis'!F50</f>
        <v>98.88833890221292</v>
      </c>
      <c r="V57" s="11">
        <f t="shared" si="3"/>
        <v>0.008030244168784426</v>
      </c>
      <c r="W57" s="97">
        <f>'[1]Luis'!M50/'[1]Luis'!M49-1</f>
        <v>-0.816936813389313</v>
      </c>
      <c r="X57" s="22">
        <f>'[1]Luis'!AF50/1000</f>
        <v>0.16338100194727445</v>
      </c>
      <c r="Y57" s="14">
        <f>'[1]Luis'!AG50/1000</f>
        <v>0.21078050186283676</v>
      </c>
      <c r="Z57" s="14">
        <f t="shared" si="2"/>
        <v>0.30285687766518954</v>
      </c>
      <c r="AA57" s="22">
        <f t="shared" si="4"/>
        <v>20.345707865568695</v>
      </c>
      <c r="AB57" s="14">
        <f t="shared" si="6"/>
        <v>26.248330366116818</v>
      </c>
      <c r="AC57" s="14">
        <f t="shared" si="7"/>
        <v>37.71452913505049</v>
      </c>
      <c r="AD57" s="14">
        <f>'[1]IMF-World Bank'!BP53/'[1]IMF-World Bank'!BP$131*100</f>
        <v>24.07612634004238</v>
      </c>
      <c r="AE57" s="94">
        <v>544804.299</v>
      </c>
      <c r="AF57" s="14">
        <v>-6.67153785138844</v>
      </c>
      <c r="AG57" s="14">
        <v>-13.426976531267972</v>
      </c>
      <c r="AH57" s="14">
        <v>-11.9444288216226</v>
      </c>
    </row>
    <row r="58" spans="1:34" ht="12.75">
      <c r="A58">
        <v>1918</v>
      </c>
      <c r="B58" s="86">
        <f>B$88/'[1]Maddison 2003'!B$138*'[1]Maddison 2003'!B108</f>
        <v>14.116633142503481</v>
      </c>
      <c r="C58" s="88">
        <f>'[1]Luis'!P51/1000</f>
        <v>0.26044</v>
      </c>
      <c r="D58" s="88">
        <f t="shared" si="1"/>
        <v>0.26044</v>
      </c>
      <c r="E58" s="88">
        <f t="shared" si="0"/>
        <v>0.11287928657611646</v>
      </c>
      <c r="F58" s="88">
        <f>'[1]Luis'!Q51/1000</f>
        <v>0.11287928657611646</v>
      </c>
      <c r="G58" s="88">
        <f t="shared" si="8"/>
        <v>2.307243497897028</v>
      </c>
      <c r="H58" s="87">
        <f>H$80/'[1]Luis'!U$73*'[1]Luis'!U51</f>
        <v>1.5398207254191263</v>
      </c>
      <c r="I58" s="87">
        <f>I$80/'[1]Luis'!V$73*'[1]Luis'!V51</f>
        <v>1.9609575600290197</v>
      </c>
      <c r="J58" s="14">
        <f>J$80/'[1]Luis'!T$73*'[1]Luis'!T51</f>
        <v>299.732297006247</v>
      </c>
      <c r="K58" s="14">
        <f>K$100/'[1]Luis'!AD$93*'[1]Luis'!AD51</f>
        <v>2.6635206517238132</v>
      </c>
      <c r="L58" s="14">
        <f>'[1]IMF-World Bank'!AA54</f>
        <v>2.11803418902719</v>
      </c>
      <c r="M58" s="14">
        <f>M$61/'[1]AGRO 1870-21'!AO$57*'[1]AGRO 1870-21'!AO54</f>
        <v>9.219078375441754</v>
      </c>
      <c r="N58" s="14">
        <f>N$61/'[1]Mano 1870-21'!K$57*'[1]Mano 1870-21'!K54</f>
        <v>5.834529561888702</v>
      </c>
      <c r="O58" s="22">
        <f>O$61/'[1]MINING_1870-21'!BB$57*'[1]MINING_1870-21'!BB54</f>
        <v>1.3566918565314356</v>
      </c>
      <c r="P58" s="22">
        <f>'[1]Transport'!I54</f>
        <v>1.3171564325462946</v>
      </c>
      <c r="Q58" s="24">
        <f>'[1]Cement'!V53</f>
        <v>89.65452345732004</v>
      </c>
      <c r="R58" s="10">
        <f>IF(ISNUMBER('[1]IMF-World Bank'!K54/'[1]Main'!$W55),'[1]IMF-World Bank'!K54/'[1]Main'!$W55*100/1000,".")</f>
        <v>2.181590238336205</v>
      </c>
      <c r="S58" s="10">
        <f>IF(ISNUMBER('[1]IMF-World Bank'!L54/'[1]Main'!$W55),'[1]IMF-World Bank'!L54/'[1]Main'!$W55*100/1000,".")</f>
        <v>2.0633112495107486</v>
      </c>
      <c r="T58" s="91">
        <f t="shared" si="5"/>
        <v>1.057324840764331</v>
      </c>
      <c r="U58" s="14">
        <f>U$86/'[1]Luis'!F$79*'[1]Luis'!F51</f>
        <v>193.7708160317841</v>
      </c>
      <c r="V58" s="11">
        <f t="shared" si="3"/>
        <v>0.007609128290132078</v>
      </c>
      <c r="W58" s="98">
        <f>'[1]Luis'!M51/'[1]Luis'!M50-1</f>
        <v>-0.05244122965641951</v>
      </c>
      <c r="X58" s="22">
        <f>'[1]Luis'!AF51/1000</f>
        <v>0.21132907602447998</v>
      </c>
      <c r="Y58" s="14">
        <f>'[1]Luis'!AG51/1000</f>
        <v>0.3048796325492912</v>
      </c>
      <c r="Z58" s="14">
        <f t="shared" si="2"/>
        <v>0.4380618357084784</v>
      </c>
      <c r="AA58" s="22">
        <f t="shared" si="4"/>
        <v>27.77309935732622</v>
      </c>
      <c r="AB58" s="14">
        <f t="shared" si="6"/>
        <v>40.06761627934113</v>
      </c>
      <c r="AC58" s="14">
        <f t="shared" si="7"/>
        <v>57.57056774513584</v>
      </c>
      <c r="AD58" s="14">
        <f>'[1]IMF-World Bank'!BP54/'[1]IMF-World Bank'!BP$131*100</f>
        <v>28.128156894201993</v>
      </c>
      <c r="AE58" s="94">
        <v>593955.684</v>
      </c>
      <c r="AF58" s="14">
        <v>-13.74666939378964</v>
      </c>
      <c r="AG58" s="14">
        <v>-2.144478238366948</v>
      </c>
      <c r="AH58" s="14">
        <v>-13.299437972733097</v>
      </c>
    </row>
    <row r="59" spans="1:34" ht="12.75">
      <c r="A59">
        <v>1919</v>
      </c>
      <c r="B59" s="86">
        <f>B$88/'[1]Maddison 2003'!B$138*'[1]Maddison 2003'!B109</f>
        <v>14.107171592139874</v>
      </c>
      <c r="C59" s="88">
        <f>'[1]Luis'!P52/1000</f>
        <v>0.27792</v>
      </c>
      <c r="D59" s="88">
        <f t="shared" si="1"/>
        <v>0.27792</v>
      </c>
      <c r="E59" s="88">
        <f t="shared" si="0"/>
        <v>0.15103337960872185</v>
      </c>
      <c r="F59" s="88">
        <f>'[1]Luis'!Q52/1000</f>
        <v>0.15103337960872185</v>
      </c>
      <c r="G59" s="88">
        <f t="shared" si="8"/>
        <v>1.8401230292270487</v>
      </c>
      <c r="H59" s="87">
        <f>H$80/'[1]Luis'!U$73*'[1]Luis'!U52</f>
        <v>1.827813286053603</v>
      </c>
      <c r="I59" s="87">
        <f>I$80/'[1]Luis'!V$73*'[1]Luis'!V52</f>
        <v>2.6441939376565737</v>
      </c>
      <c r="J59" s="14">
        <f>J$80/'[1]Luis'!T$73*'[1]Luis'!T52</f>
        <v>271.5503790406248</v>
      </c>
      <c r="K59" s="14">
        <f>K$100/'[1]Luis'!AD$93*'[1]Luis'!AD52</f>
        <v>3.7685523187852072</v>
      </c>
      <c r="L59" s="14">
        <f>'[1]IMF-World Bank'!AA55</f>
        <v>2.9967564355691834</v>
      </c>
      <c r="M59" s="14">
        <f>M$61/'[1]AGRO 1870-21'!AO$57*'[1]AGRO 1870-21'!AO55</f>
        <v>10.068926487616206</v>
      </c>
      <c r="N59" s="14">
        <f>N$61/'[1]Mano 1870-21'!K$57*'[1]Mano 1870-21'!K55</f>
        <v>7.403478687774738</v>
      </c>
      <c r="O59" s="22">
        <f>O$61/'[1]MINING_1870-21'!BB$57*'[1]MINING_1870-21'!BB55</f>
        <v>1.6174962118477387</v>
      </c>
      <c r="P59" s="22">
        <f>'[1]Transport'!I55</f>
        <v>1.6454991241746442</v>
      </c>
      <c r="Q59" s="24">
        <f>'[1]Cement'!V54</f>
        <v>76.07543865967469</v>
      </c>
      <c r="R59" s="10">
        <f>IF(ISNUMBER('[1]IMF-World Bank'!K55/'[1]Main'!$W56),'[1]IMF-World Bank'!K55/'[1]Main'!$W56*100/1000,".")</f>
        <v>2.301706296283204</v>
      </c>
      <c r="S59" s="10">
        <f>IF(ISNUMBER('[1]IMF-World Bank'!L55/'[1]Main'!$W56),'[1]IMF-World Bank'!L55/'[1]Main'!$W56*100/1000,".")</f>
        <v>2.575718950602633</v>
      </c>
      <c r="T59" s="91">
        <f t="shared" si="5"/>
        <v>0.8936170212765958</v>
      </c>
      <c r="U59" s="14">
        <f>U$86/'[1]Luis'!F$79*'[1]Luis'!F52</f>
        <v>177.0004697579801</v>
      </c>
      <c r="V59" s="11">
        <f t="shared" si="3"/>
        <v>0.007298932981644376</v>
      </c>
      <c r="W59" s="98">
        <f>'[1]Luis'!M52/'[1]Luis'!M51-1</f>
        <v>-0.04076620825147337</v>
      </c>
      <c r="X59" s="22">
        <f>'[1]Luis'!AF52/1000</f>
        <v>0.25704734143203467</v>
      </c>
      <c r="Y59" s="14">
        <f>'[1]Luis'!AG52/1000</f>
        <v>0.37083633013420664</v>
      </c>
      <c r="Z59" s="14">
        <f t="shared" si="2"/>
        <v>0.5328307508364699</v>
      </c>
      <c r="AA59" s="22">
        <f t="shared" si="4"/>
        <v>35.217112155772185</v>
      </c>
      <c r="AB59" s="14">
        <f t="shared" si="6"/>
        <v>50.80692356907502</v>
      </c>
      <c r="AC59" s="14">
        <f t="shared" si="7"/>
        <v>73.00118416985772</v>
      </c>
      <c r="AD59" s="14">
        <f>'[1]IMF-World Bank'!BP55/'[1]IMF-World Bank'!BP$131*100</f>
        <v>30.538632509832457</v>
      </c>
      <c r="AE59" s="94">
        <v>599129.514</v>
      </c>
      <c r="AF59" s="14">
        <v>1.7014743431179946</v>
      </c>
      <c r="AG59" s="14">
        <v>-11.83144645615538</v>
      </c>
      <c r="AH59" s="14">
        <v>-7.396901892921337</v>
      </c>
    </row>
    <row r="60" spans="1:34" ht="12.75">
      <c r="A60">
        <v>1920</v>
      </c>
      <c r="B60" s="86">
        <f>B$88/'[1]Maddison 2003'!B$138*'[1]Maddison 2003'!B110</f>
        <v>14.097710041776265</v>
      </c>
      <c r="C60" s="88">
        <f>'[1]Luis'!P53/1000</f>
        <v>0.4254</v>
      </c>
      <c r="D60" s="88">
        <f t="shared" si="1"/>
        <v>0.4254</v>
      </c>
      <c r="E60" s="88">
        <f t="shared" si="0"/>
        <v>0.25112785978315966</v>
      </c>
      <c r="F60" s="88">
        <f>'[1]Luis'!Q53/1000</f>
        <v>0.25112785978315966</v>
      </c>
      <c r="G60" s="88">
        <f t="shared" si="8"/>
        <v>1.6939578124359376</v>
      </c>
      <c r="H60" s="87">
        <f>H$80/'[1]Luis'!U$73*'[1]Luis'!U53</f>
        <v>2.2325486207215923</v>
      </c>
      <c r="I60" s="87">
        <f>I$80/'[1]Luis'!V$73*'[1]Luis'!V53</f>
        <v>3.8915446101745</v>
      </c>
      <c r="J60" s="14">
        <f>J$80/'[1]Luis'!T$73*'[1]Luis'!T53</f>
        <v>301.20748163900527</v>
      </c>
      <c r="K60" s="14">
        <f>K$100/'[1]Luis'!AD$93*'[1]Luis'!AD53</f>
        <v>6.516893013743294</v>
      </c>
      <c r="L60" s="14">
        <f>'[1]IMF-World Bank'!AA56</f>
        <v>5.182239604715481</v>
      </c>
      <c r="M60" s="14">
        <f>M$61/'[1]AGRO 1870-21'!AO$57*'[1]AGRO 1870-21'!AO56</f>
        <v>11.79552642920714</v>
      </c>
      <c r="N60" s="14">
        <f>N$61/'[1]Mano 1870-21'!K$57*'[1]Mano 1870-21'!K56</f>
        <v>7.158330386855045</v>
      </c>
      <c r="O60" s="22">
        <f>O$61/'[1]MINING_1870-21'!BB$57*'[1]MINING_1870-21'!BB56</f>
        <v>2.5685100586721803</v>
      </c>
      <c r="P60" s="22">
        <f>'[1]Transport'!I56</f>
        <v>2.058825281074999</v>
      </c>
      <c r="Q60" s="24">
        <f>'[1]Cement'!V55</f>
        <v>102.44050852267041</v>
      </c>
      <c r="R60" s="10">
        <f>IF(ISNUMBER('[1]IMF-World Bank'!K56/'[1]Main'!$W57),'[1]IMF-World Bank'!K56/'[1]Main'!$W57*100/1000,".")</f>
        <v>2.6845560541141067</v>
      </c>
      <c r="S60" s="10">
        <f>IF(ISNUMBER('[1]IMF-World Bank'!L56/'[1]Main'!$W57),'[1]IMF-World Bank'!L56/'[1]Main'!$W57*100/1000,".")</f>
        <v>3.2769228829561867</v>
      </c>
      <c r="T60" s="91">
        <f t="shared" si="5"/>
        <v>0.8192307692307692</v>
      </c>
      <c r="U60" s="14">
        <f>U$86/'[1]Luis'!F$79*'[1]Luis'!F53</f>
        <v>187.60270697966618</v>
      </c>
      <c r="V60" s="11">
        <f t="shared" si="3"/>
        <v>0.007934272770113165</v>
      </c>
      <c r="W60" s="98">
        <f>'[1]Luis'!M53/'[1]Luis'!M52-1</f>
        <v>0.08704557091653875</v>
      </c>
      <c r="X60" s="22">
        <f>'[1]Luis'!AF53/1000</f>
        <v>0.29510800340386567</v>
      </c>
      <c r="Y60" s="14">
        <f>'[1]Luis'!AG53/1000</f>
        <v>0.42574557809405883</v>
      </c>
      <c r="Z60" s="14">
        <f t="shared" si="2"/>
        <v>0.611726299737317</v>
      </c>
      <c r="AA60" s="22">
        <f t="shared" si="4"/>
        <v>37.1940834345246</v>
      </c>
      <c r="AB60" s="14">
        <f t="shared" si="6"/>
        <v>53.65905489130121</v>
      </c>
      <c r="AC60" s="14">
        <f t="shared" si="7"/>
        <v>77.09922729674342</v>
      </c>
      <c r="AD60" s="14">
        <f>'[1]IMF-World Bank'!BP56/'[1]IMF-World Bank'!BP$131*100</f>
        <v>30.142482034573682</v>
      </c>
      <c r="AE60" s="94">
        <v>593438.301</v>
      </c>
      <c r="AF60" s="14">
        <v>4.9032029841557385</v>
      </c>
      <c r="AG60" s="14">
        <v>27.73435513142097</v>
      </c>
      <c r="AH60" s="14">
        <v>4.85809648648674</v>
      </c>
    </row>
    <row r="61" spans="1:34" ht="12.75">
      <c r="A61">
        <v>1921</v>
      </c>
      <c r="B61" s="86">
        <f>B$88/'[1]Maddison 2003'!B$138*'[1]Maddison 2003'!B111</f>
        <v>14.092979266594462</v>
      </c>
      <c r="C61" s="88">
        <f>'[1]Luis'!P54/1000</f>
        <v>0.37589999999999996</v>
      </c>
      <c r="D61" s="88">
        <f t="shared" si="1"/>
        <v>0.37589999999999996</v>
      </c>
      <c r="E61" s="88">
        <f t="shared" si="0"/>
        <v>0.27542876569120256</v>
      </c>
      <c r="F61" s="88">
        <f>'[1]Luis'!Q54/1000</f>
        <v>0.27542876569120256</v>
      </c>
      <c r="G61" s="88">
        <f t="shared" si="8"/>
        <v>1.3647811950820012</v>
      </c>
      <c r="H61" s="87">
        <f>H$80/'[1]Luis'!U$73*'[1]Luis'!U54</f>
        <v>3.310736135876065</v>
      </c>
      <c r="I61" s="87">
        <f>I$80/'[1]Luis'!V$73*'[1]Luis'!V54</f>
        <v>6.237145219265356</v>
      </c>
      <c r="J61" s="14">
        <f>J$80/'[1]Luis'!T$73*'[1]Luis'!T54</f>
        <v>262.2807361847045</v>
      </c>
      <c r="K61" s="14">
        <f>K$100/'[1]Luis'!AD$93*'[1]Luis'!AD54</f>
        <v>8.845345709531447</v>
      </c>
      <c r="L61" s="14">
        <f>'[1]IMF-World Bank'!AA57</f>
        <v>7.033827432284997</v>
      </c>
      <c r="M61" s="14">
        <f>M$105/SUM('[1]Solis'!C$66:E$66)*SUM('[1]Solis'!C22:E22)</f>
        <v>12.801471783588624</v>
      </c>
      <c r="N61" s="14">
        <f>N$105/'[1]Solis'!H$66*'[1]Solis'!H22</f>
        <v>7.060271066487168</v>
      </c>
      <c r="O61" s="22">
        <f>O$105/('[1]Solis'!F$66+'[1]Solis'!G$66)*('[1]Solis'!F22+'[1]Solis'!G22)</f>
        <v>2.965003985905502</v>
      </c>
      <c r="P61" s="22">
        <f>'[1]Transport'!I57</f>
        <v>2.3056634188704157</v>
      </c>
      <c r="Q61" s="24">
        <f>'[1]Cement'!V56</f>
        <v>102.24066804758846</v>
      </c>
      <c r="R61" s="10">
        <f>IF(ISNUMBER('[1]IMF-World Bank'!K57/'[1]Main'!$W58),'[1]IMF-World Bank'!K57/'[1]Main'!$W58*100/1000,".")</f>
        <v>3.631453239940768</v>
      </c>
      <c r="S61" s="10">
        <f>IF(ISNUMBER('[1]IMF-World Bank'!L57/'[1]Main'!$W58),'[1]IMF-World Bank'!L57/'[1]Main'!$W58*100/1000,".")</f>
        <v>4.12409224535909</v>
      </c>
      <c r="T61" s="91">
        <f t="shared" si="5"/>
        <v>0.8805460750853242</v>
      </c>
      <c r="U61" s="14">
        <f>U$86/'[1]Luis'!F$79*'[1]Luis'!F54</f>
        <v>191.80418911720437</v>
      </c>
      <c r="V61" s="11">
        <f t="shared" si="3"/>
        <v>0.007104593752230393</v>
      </c>
      <c r="W61" s="98">
        <f>'[1]Luis'!M54/'[1]Luis'!M53-1</f>
        <v>-0.10456900612341036</v>
      </c>
      <c r="X61" s="22">
        <f>'[1]Luis'!AF54/1000</f>
        <v>0.3311501462610085</v>
      </c>
      <c r="Y61" s="14">
        <f>'[1]Luis'!AG54/1000</f>
        <v>0.4777427546174723</v>
      </c>
      <c r="Z61" s="14">
        <f t="shared" si="2"/>
        <v>0.6864376814358687</v>
      </c>
      <c r="AA61" s="22">
        <f t="shared" si="4"/>
        <v>46.61070819947282</v>
      </c>
      <c r="AB61" s="14">
        <f t="shared" si="6"/>
        <v>67.24420442301734</v>
      </c>
      <c r="AC61" s="14">
        <f t="shared" si="7"/>
        <v>96.6188504754928</v>
      </c>
      <c r="AD61" s="14">
        <f>'[1]IMF-World Bank'!BP57/'[1]IMF-World Bank'!BP$131*100</f>
        <v>39.03023847257357</v>
      </c>
      <c r="AE61" s="94">
        <v>579986.343</v>
      </c>
      <c r="AF61" s="14">
        <v>18.625944414025476</v>
      </c>
      <c r="AG61" s="14">
        <v>31.066426446749126</v>
      </c>
      <c r="AH61" s="14">
        <v>21.18919381444666</v>
      </c>
    </row>
    <row r="62" spans="1:34" ht="12.75">
      <c r="A62">
        <v>1922</v>
      </c>
      <c r="B62" s="86">
        <f>B$88/'[1]Maddison 2003'!B$138*'[1]Maddison 2003'!B112</f>
        <v>14.314379545102893</v>
      </c>
      <c r="C62" s="88">
        <f>'[1]Luis'!P55/1000</f>
        <v>0.31389999999999996</v>
      </c>
      <c r="D62" s="88">
        <f t="shared" si="1"/>
        <v>0.31389999999999996</v>
      </c>
      <c r="E62" s="88">
        <f t="shared" si="0"/>
        <v>0.14672817626318113</v>
      </c>
      <c r="F62" s="88">
        <f>'[1]Luis'!Q55/1000</f>
        <v>0.14672817626318113</v>
      </c>
      <c r="G62" s="88">
        <f t="shared" si="8"/>
        <v>2.1393300727528204</v>
      </c>
      <c r="H62" s="87">
        <f>H$80/'[1]Luis'!U$73*'[1]Luis'!U55</f>
        <v>2.839966624827557</v>
      </c>
      <c r="I62" s="87">
        <f>I$80/'[1]Luis'!V$73*'[1]Luis'!V55</f>
        <v>3.513624063810207</v>
      </c>
      <c r="J62" s="14">
        <f>J$80/'[1]Luis'!T$73*'[1]Luis'!T55</f>
        <v>269.99885973661395</v>
      </c>
      <c r="K62" s="14">
        <f>K$100/'[1]Luis'!AD$93*'[1]Luis'!AD55</f>
        <v>3.81212958381303</v>
      </c>
      <c r="L62" s="14">
        <f>'[1]IMF-World Bank'!AA58</f>
        <v>3.031409118713762</v>
      </c>
      <c r="M62" s="14">
        <f>M$105/SUM('[1]Solis'!C$66:E$66)*SUM('[1]Solis'!C23:E23)</f>
        <v>12.811651880434422</v>
      </c>
      <c r="N62" s="14">
        <f>N$105/'[1]Solis'!H$66*'[1]Solis'!H23</f>
        <v>7.106583110216175</v>
      </c>
      <c r="O62" s="22">
        <f>O$105/('[1]Solis'!F$66+'[1]Solis'!G$66)*('[1]Solis'!F23+'[1]Solis'!G23)</f>
        <v>3.045508005771321</v>
      </c>
      <c r="P62" s="22">
        <f>'[1]Transport'!I58</f>
        <v>2.301393671798434</v>
      </c>
      <c r="Q62" s="24">
        <f>'[1]Cement'!V57</f>
        <v>97.55022938314747</v>
      </c>
      <c r="R62" s="10">
        <f>IF(ISNUMBER('[1]IMF-World Bank'!K58/'[1]Main'!$W59),'[1]IMF-World Bank'!K58/'[1]Main'!$W59*100/1000,".")</f>
        <v>4.02419032869303</v>
      </c>
      <c r="S62" s="10">
        <f>IF(ISNUMBER('[1]IMF-World Bank'!L58/'[1]Main'!$W59),'[1]IMF-World Bank'!L58/'[1]Main'!$W59*100/1000,".")</f>
        <v>4.941988122956353</v>
      </c>
      <c r="T62" s="91">
        <f t="shared" si="5"/>
        <v>0.8142857142857143</v>
      </c>
      <c r="U62" s="14">
        <f>U$86/'[1]Luis'!F$79*'[1]Luis'!F55</f>
        <v>140.61988186416187</v>
      </c>
      <c r="V62" s="11">
        <f t="shared" si="3"/>
        <v>0.005665735995992254</v>
      </c>
      <c r="W62" s="98">
        <f>'[1]Luis'!M55/'[1]Luis'!M54-1</f>
        <v>-0.20252498684902687</v>
      </c>
      <c r="X62" s="22">
        <f>'[1]Luis'!AF55/1000</f>
        <v>0.3281551462610085</v>
      </c>
      <c r="Y62" s="14">
        <f>'[1]Luis'!AG55/1000</f>
        <v>0.473421936504496</v>
      </c>
      <c r="Z62" s="14">
        <f t="shared" si="2"/>
        <v>0.6802293771995179</v>
      </c>
      <c r="AA62" s="22">
        <f t="shared" si="4"/>
        <v>57.919244118175314</v>
      </c>
      <c r="AB62" s="14">
        <f t="shared" si="6"/>
        <v>83.55877097686485</v>
      </c>
      <c r="AC62" s="14">
        <f t="shared" si="7"/>
        <v>120.06019653592908</v>
      </c>
      <c r="AD62" s="14">
        <f>'[1]IMF-World Bank'!BP58/'[1]IMF-World Bank'!BP$131*100</f>
        <v>52.907743207542744</v>
      </c>
      <c r="AE62" s="94">
        <v>612064.089</v>
      </c>
      <c r="AF62" s="14">
        <v>5.865324102249319</v>
      </c>
      <c r="AG62" s="14">
        <v>-4.341777926395224</v>
      </c>
      <c r="AH62" s="14">
        <v>6.880125404324056</v>
      </c>
    </row>
    <row r="63" spans="1:34" ht="12.75">
      <c r="A63">
        <v>1923</v>
      </c>
      <c r="B63" s="86">
        <f>B$88/'[1]Maddison 2003'!B$138*'[1]Maddison 2003'!B113</f>
        <v>14.53956444375677</v>
      </c>
      <c r="C63" s="88">
        <f>'[1]Luis'!P56/1000</f>
        <v>0.276</v>
      </c>
      <c r="D63" s="88">
        <f t="shared" si="1"/>
        <v>0.276</v>
      </c>
      <c r="E63" s="88">
        <f t="shared" si="0"/>
        <v>0.15805815317703883</v>
      </c>
      <c r="F63" s="88">
        <f>'[1]Luis'!Q56/1000</f>
        <v>0.15805815317703883</v>
      </c>
      <c r="G63" s="88">
        <f t="shared" si="8"/>
        <v>1.7461927426853843</v>
      </c>
      <c r="H63" s="87">
        <f>H$80/'[1]Luis'!U$73*'[1]Luis'!U56</f>
        <v>2.8436287564140956</v>
      </c>
      <c r="I63" s="87">
        <f>I$80/'[1]Luis'!V$73*'[1]Luis'!V56</f>
        <v>3.6486274960479768</v>
      </c>
      <c r="J63" s="14">
        <f>J$80/'[1]Luis'!T$73*'[1]Luis'!T56</f>
        <v>228.5550836435914</v>
      </c>
      <c r="K63" s="14">
        <f>K$100/'[1]Luis'!AD$93*'[1]Luis'!AD56</f>
        <v>4.198491844988909</v>
      </c>
      <c r="L63" s="14">
        <f>'[1]IMF-World Bank'!AA59</f>
        <v>3.338644761129655</v>
      </c>
      <c r="M63" s="14">
        <f>M$105/SUM('[1]Solis'!C$66:E$66)*SUM('[1]Solis'!C24:E24)</f>
        <v>12.811651880434422</v>
      </c>
      <c r="N63" s="14">
        <f>N$105/'[1]Solis'!H$66*'[1]Solis'!H24</f>
        <v>7.1366859386400305</v>
      </c>
      <c r="O63" s="22">
        <f>O$105/('[1]Solis'!F$66+'[1]Solis'!G$66)*('[1]Solis'!F24+'[1]Solis'!G24)</f>
        <v>3.247450292892358</v>
      </c>
      <c r="P63" s="22">
        <f>'[1]Transport'!I59</f>
        <v>2.4721835546777235</v>
      </c>
      <c r="Q63" s="24">
        <f>'[1]Cement'!V58</f>
        <v>87.81458140944926</v>
      </c>
      <c r="R63" s="10">
        <f>IF(ISNUMBER('[1]IMF-World Bank'!K59/'[1]Main'!$W60),'[1]IMF-World Bank'!K59/'[1]Main'!$W60*100/1000,".")</f>
        <v>4.63977312553488</v>
      </c>
      <c r="S63" s="10">
        <f>IF(ISNUMBER('[1]IMF-World Bank'!L59/'[1]Main'!$W60),'[1]IMF-World Bank'!L59/'[1]Main'!$W60*100/1000,".")</f>
        <v>5.642435961985214</v>
      </c>
      <c r="T63" s="91">
        <f t="shared" si="5"/>
        <v>0.8222996515679443</v>
      </c>
      <c r="U63" s="14">
        <f>U$86/'[1]Luis'!F$79*'[1]Luis'!F56</f>
        <v>124.05844221152508</v>
      </c>
      <c r="V63" s="11">
        <f t="shared" si="3"/>
        <v>0.0050864556006236525</v>
      </c>
      <c r="W63" s="98">
        <f>'[1]Luis'!M56/'[1]Luis'!M55-1</f>
        <v>-0.10224274406332456</v>
      </c>
      <c r="X63" s="22">
        <f>'[1]Luis'!AF56/1000</f>
        <v>0.3363471462610085</v>
      </c>
      <c r="Y63" s="14">
        <f>'[1]Luis'!AG56/1000</f>
        <v>0.4852403478505735</v>
      </c>
      <c r="Z63" s="14">
        <f t="shared" si="2"/>
        <v>0.6972104884863914</v>
      </c>
      <c r="AA63" s="22">
        <f t="shared" si="4"/>
        <v>66.12603602000749</v>
      </c>
      <c r="AB63" s="14">
        <f t="shared" si="6"/>
        <v>95.39852226196135</v>
      </c>
      <c r="AC63" s="14">
        <f t="shared" si="7"/>
        <v>137.0719698017036</v>
      </c>
      <c r="AD63" s="14">
        <f>'[1]IMF-World Bank'!BP59/'[1]IMF-World Bank'!BP$131*100</f>
        <v>57.30589148018693</v>
      </c>
      <c r="AE63" s="94">
        <v>692775.837</v>
      </c>
      <c r="AF63" s="14">
        <v>2.128149449732153</v>
      </c>
      <c r="AG63" s="14">
        <v>6.269287957470581</v>
      </c>
      <c r="AH63" s="14">
        <v>2.5030482608702</v>
      </c>
    </row>
    <row r="64" spans="1:34" ht="12.75">
      <c r="A64">
        <v>1924</v>
      </c>
      <c r="B64" s="86">
        <f>B$88/'[1]Maddison 2003'!B$138*'[1]Maddison 2003'!B114</f>
        <v>14.768533962556088</v>
      </c>
      <c r="C64" s="88">
        <f>'[1]Luis'!P57/1000</f>
        <v>0.297</v>
      </c>
      <c r="D64" s="88">
        <f t="shared" si="1"/>
        <v>0.297</v>
      </c>
      <c r="E64" s="88">
        <f t="shared" si="0"/>
        <v>0.1732108643108698</v>
      </c>
      <c r="F64" s="88">
        <f>'[1]Luis'!Q57/1000</f>
        <v>0.1732108643108698</v>
      </c>
      <c r="G64" s="88">
        <f t="shared" si="8"/>
        <v>1.7146730442205977</v>
      </c>
      <c r="H64" s="87">
        <f>H$80/'[1]Luis'!U$73*'[1]Luis'!U57</f>
        <v>2.8327440459238935</v>
      </c>
      <c r="I64" s="87">
        <f>I$80/'[1]Luis'!V$73*'[1]Luis'!V57</f>
        <v>4.670865719227736</v>
      </c>
      <c r="J64" s="14">
        <f>J$80/'[1]Luis'!T$73*'[1]Luis'!T57</f>
        <v>288.41207865914527</v>
      </c>
      <c r="K64" s="14">
        <f>K$100/'[1]Luis'!AD$93*'[1]Luis'!AD57</f>
        <v>5.894923569804012</v>
      </c>
      <c r="L64" s="14">
        <f>'[1]IMF-World Bank'!AA60</f>
        <v>4.687648903516658</v>
      </c>
      <c r="M64" s="14">
        <f>M$105/SUM('[1]Solis'!C$66:E$66)*SUM('[1]Solis'!C25:E25)</f>
        <v>12.813348563242053</v>
      </c>
      <c r="N64" s="14">
        <f>N$105/'[1]Solis'!H$66*'[1]Solis'!H25</f>
        <v>6.847235665333734</v>
      </c>
      <c r="O64" s="22">
        <f>O$105/('[1]Solis'!F$66+'[1]Solis'!G$66)*('[1]Solis'!F25+'[1]Solis'!G25)</f>
        <v>3.0475547181407907</v>
      </c>
      <c r="P64" s="22">
        <f>'[1]Transport'!I60</f>
        <v>2.6045457139091734</v>
      </c>
      <c r="Q64" s="24">
        <f>'[1]Cement'!V59</f>
        <v>140.67931199500237</v>
      </c>
      <c r="R64" s="10">
        <f>IF(ISNUMBER('[1]IMF-World Bank'!K60/'[1]Main'!$W61),'[1]IMF-World Bank'!K60/'[1]Main'!$W61*100/1000,".")</f>
        <v>3.9759139658420177</v>
      </c>
      <c r="S64" s="10">
        <f>IF(ISNUMBER('[1]IMF-World Bank'!L60/'[1]Main'!$W61),'[1]IMF-World Bank'!L60/'[1]Main'!$W61*100/1000,".")</f>
        <v>5.14419200319844</v>
      </c>
      <c r="T64" s="91">
        <f t="shared" si="5"/>
        <v>0.7728937728937729</v>
      </c>
      <c r="U64" s="14">
        <f>U$86/'[1]Luis'!F$79*'[1]Luis'!F57</f>
        <v>129.10322504980522</v>
      </c>
      <c r="V64" s="11">
        <f t="shared" si="3"/>
        <v>0.005306955880151056</v>
      </c>
      <c r="W64" s="98">
        <f>'[1]Luis'!M57/'[1]Luis'!M56-1</f>
        <v>0.04335047759000732</v>
      </c>
      <c r="X64" s="22">
        <f>'[1]Luis'!AF57/1000</f>
        <v>0.3541283962610085</v>
      </c>
      <c r="Y64" s="14">
        <f>'[1]Luis'!AG57/1000</f>
        <v>0.5108929512132983</v>
      </c>
      <c r="Z64" s="14">
        <f>Z$65/Y$65*Y64</f>
        <v>0.7340690559997851</v>
      </c>
      <c r="AA64" s="22">
        <f t="shared" si="4"/>
        <v>66.72910125096587</v>
      </c>
      <c r="AB64" s="14">
        <f t="shared" si="6"/>
        <v>96.26855070043588</v>
      </c>
      <c r="AC64" s="14">
        <f t="shared" si="7"/>
        <v>138.32205742379205</v>
      </c>
      <c r="AD64" s="14">
        <f>'[1]IMF-World Bank'!BP60/'[1]IMF-World Bank'!BP$131*100</f>
        <v>60.21682219181335</v>
      </c>
      <c r="AE64" s="94">
        <v>713988.54</v>
      </c>
      <c r="AF64" s="14">
        <v>2.77</v>
      </c>
      <c r="AG64" s="14">
        <v>-0.7187259000440984</v>
      </c>
      <c r="AH64" s="14">
        <v>3.960000000000008</v>
      </c>
    </row>
    <row r="65" spans="1:34" ht="12.75">
      <c r="A65">
        <v>1925</v>
      </c>
      <c r="B65" s="86">
        <f>B$88/'[1]Maddison 2003'!B$138*'[1]Maddison 2003'!B115</f>
        <v>15.00034194646449</v>
      </c>
      <c r="C65" s="88">
        <f>'[1]INEGI Data'!L71/1000</f>
        <v>0.3362</v>
      </c>
      <c r="D65" s="88">
        <f t="shared" si="1"/>
        <v>0.3362</v>
      </c>
      <c r="E65" s="88">
        <f t="shared" si="0"/>
        <v>0.19511794701498256</v>
      </c>
      <c r="F65" s="88">
        <f>'[1]Luis'!Q58/1000</f>
        <v>0.19511794701498256</v>
      </c>
      <c r="G65" s="88">
        <f t="shared" si="8"/>
        <v>1.7230603598662513</v>
      </c>
      <c r="H65" s="87">
        <f>H$80/'[1]Luis'!U$73*'[1]Luis'!U58</f>
        <v>2.781263625870965</v>
      </c>
      <c r="I65" s="87">
        <f>I$80/'[1]Luis'!V$73*'[1]Luis'!V58</f>
        <v>4.967946598089544</v>
      </c>
      <c r="J65" s="14">
        <f>J$80/'[1]Luis'!T$73*'[1]Luis'!T58</f>
        <v>313.9621767985712</v>
      </c>
      <c r="K65" s="14">
        <f>K$100/'[1]Luis'!AD$93*'[1]Luis'!AD58</f>
        <v>6.479478764079143</v>
      </c>
      <c r="L65" s="14">
        <f>'[1]IMF-World Bank'!AA61</f>
        <v>5.152487757327258</v>
      </c>
      <c r="M65" s="14">
        <f>M$105/SUM('[1]Solis'!C$66:E$66)*SUM('[1]Solis'!C26:E26)</f>
        <v>12.82352866008785</v>
      </c>
      <c r="N65" s="14">
        <f>N$105/'[1]Solis'!H$66*'[1]Solis'!H26</f>
        <v>8.822444330375898</v>
      </c>
      <c r="O65" s="22">
        <f>O$105/('[1]Solis'!F$66+'[1]Solis'!G$66)*('[1]Solis'!F26+'[1]Solis'!G26)</f>
        <v>2.883135491126703</v>
      </c>
      <c r="P65" s="22">
        <f>'[1]Transport'!I61</f>
        <v>2.92050699723586</v>
      </c>
      <c r="Q65" s="24">
        <f>'[1]Cement'!V60</f>
        <v>146.39066939317934</v>
      </c>
      <c r="R65" s="10">
        <f>IF(ISNUMBER('[1]IMF-World Bank'!K61/'[1]Main'!$W62),'[1]IMF-World Bank'!K61/'[1]Main'!$W62*100/1000,".")</f>
        <v>4.894834890668564</v>
      </c>
      <c r="S65" s="10">
        <f>IF(ISNUMBER('[1]IMF-World Bank'!L61/'[1]Main'!$W62),'[1]IMF-World Bank'!L61/'[1]Main'!$W62*100/1000,".")</f>
        <v>5.289049781192207</v>
      </c>
      <c r="T65" s="91">
        <f t="shared" si="5"/>
        <v>0.9254658385093167</v>
      </c>
      <c r="U65" s="14">
        <f>U$86/'[1]Luis'!F$79*'[1]Luis'!F58</f>
        <v>148.76207762026993</v>
      </c>
      <c r="V65" s="11">
        <f t="shared" si="3"/>
        <v>0.0060880500906803315</v>
      </c>
      <c r="W65" s="98">
        <f>'[1]Luis'!M58/'[1]Luis'!M57-1</f>
        <v>0.14718309859154943</v>
      </c>
      <c r="X65" s="22">
        <f>'[1]Luis'!AF58/1000</f>
        <v>0.36324439626100846</v>
      </c>
      <c r="Y65" s="14">
        <f>X65+'[1]Luis'!AH58/1000</f>
        <v>0.5240443962610084</v>
      </c>
      <c r="Z65" s="14">
        <f>Z66/'[1]Luis'!AJ59*'[1]Luis'!AJ58</f>
        <v>0.7529655172413791</v>
      </c>
      <c r="AA65" s="22">
        <f t="shared" si="4"/>
        <v>59.66514579390006</v>
      </c>
      <c r="AB65" s="14">
        <f t="shared" si="6"/>
        <v>86.07754345898411</v>
      </c>
      <c r="AC65" s="14">
        <f t="shared" si="7"/>
        <v>123.6792578947451</v>
      </c>
      <c r="AD65" s="14">
        <f>'[1]IMF-World Bank'!BP61/'[1]IMF-World Bank'!BP$131*100</f>
        <v>51.32564151521726</v>
      </c>
      <c r="AE65" s="94">
        <v>730544.796</v>
      </c>
      <c r="AF65" s="14">
        <v>0.09723849054803546</v>
      </c>
      <c r="AG65" s="14">
        <v>1.3302423631428977</v>
      </c>
      <c r="AH65" s="14">
        <v>0.8425291207876606</v>
      </c>
    </row>
    <row r="66" spans="1:34" ht="12.75">
      <c r="A66">
        <v>1926</v>
      </c>
      <c r="B66" s="86">
        <f>B$88/'[1]Maddison 2003'!B$138*'[1]Maddison 2003'!B116</f>
        <v>15.235934550518335</v>
      </c>
      <c r="C66" s="88">
        <f>'[1]INEGI Data'!L72/1000</f>
        <v>0.3342</v>
      </c>
      <c r="D66" s="88">
        <f>'[1]INEGI Data'!L72/1000</f>
        <v>0.3342</v>
      </c>
      <c r="E66" s="88">
        <f>'[1]INEGI Data'!K72/1000</f>
        <v>0.18419999999999997</v>
      </c>
      <c r="F66" s="88">
        <f>'[1]INEGI Data'!K72/1000</f>
        <v>0.18419999999999997</v>
      </c>
      <c r="G66" s="88">
        <f t="shared" si="8"/>
        <v>1.8143322475570034</v>
      </c>
      <c r="H66" s="87">
        <f>H$80/'[1]Luis'!U$73*'[1]Luis'!U59</f>
        <v>2.6648066218069584</v>
      </c>
      <c r="I66" s="87">
        <f>I$80/'[1]Luis'!V$73*'[1]Luis'!V59</f>
        <v>4.968028087478409</v>
      </c>
      <c r="J66" s="14">
        <f>J$80/'[1]Luis'!T$73*'[1]Luis'!T59</f>
        <v>345.0461935300451</v>
      </c>
      <c r="K66" s="14">
        <f>K$100/'[1]Luis'!AD$93*'[1]Luis'!AD59</f>
        <v>7.328730835099225</v>
      </c>
      <c r="L66" s="14">
        <f>'[1]IMF-World Bank'!AA62</f>
        <v>4.805699473440505</v>
      </c>
      <c r="M66" s="14">
        <f>M$105/SUM('[1]Solis'!C$66:E$66)*SUM('[1]Solis'!C27:E27)</f>
        <v>13.889045463281178</v>
      </c>
      <c r="N66" s="14">
        <f>N$105/'[1]Solis'!H$66*'[1]Solis'!H27</f>
        <v>9.857518507719211</v>
      </c>
      <c r="O66" s="22">
        <f>O$105/('[1]Solis'!F$66+'[1]Solis'!G$66)*('[1]Solis'!F27+'[1]Solis'!G27)</f>
        <v>2.801266996347904</v>
      </c>
      <c r="P66" s="22">
        <f>'[1]Transport'!I62</f>
        <v>2.933316238451807</v>
      </c>
      <c r="Q66" s="24">
        <f>'[1]Cement'!V61</f>
        <v>183.29705136063762</v>
      </c>
      <c r="R66" s="10">
        <f>IF(ISNUMBER('[1]IMF-World Bank'!K62/'[1]Main'!$W63),'[1]IMF-World Bank'!K62/'[1]Main'!$W63*100/1000,".")</f>
        <v>5.305756010155572</v>
      </c>
      <c r="S66" s="10">
        <f>IF(ISNUMBER('[1]IMF-World Bank'!L62/'[1]Main'!$W63),'[1]IMF-World Bank'!L62/'[1]Main'!$W63*100/1000,".")</f>
        <v>5.044549560424835</v>
      </c>
      <c r="T66" s="91">
        <f t="shared" si="5"/>
        <v>1.0517799352750812</v>
      </c>
      <c r="U66" s="14">
        <f>U$86/'[1]Luis'!F$79*'[1]Luis'!F59</f>
        <v>149.03414255240182</v>
      </c>
      <c r="V66" s="11">
        <f t="shared" si="3"/>
        <v>0.00612542301941379</v>
      </c>
      <c r="W66" s="98">
        <f>'[1]Luis'!M59/'[1]Luis'!M58-1</f>
        <v>0.006138735420503361</v>
      </c>
      <c r="X66" s="22">
        <f>'[1]Mitchell'!D18/1000000000</f>
        <v>0.406</v>
      </c>
      <c r="Y66" s="14">
        <f>X66+'[1]Luis'!AH59/1000</f>
        <v>0.6049</v>
      </c>
      <c r="Z66" s="14">
        <f>Z67/'[1]Luis'!AJ60*'[1]Luis'!AJ59</f>
        <v>0.8811034482758618</v>
      </c>
      <c r="AA66" s="22">
        <f t="shared" si="4"/>
        <v>66.28113661917422</v>
      </c>
      <c r="AB66" s="14">
        <f t="shared" si="6"/>
        <v>98.7523634013263</v>
      </c>
      <c r="AC66" s="14">
        <f t="shared" si="7"/>
        <v>143.84368973102931</v>
      </c>
      <c r="AD66" s="14">
        <f>'[1]IMF-World Bank'!BP62/'[1]IMF-World Bank'!BP$131*100</f>
        <v>52.8464293541337</v>
      </c>
      <c r="AE66" s="94">
        <v>778144.032</v>
      </c>
      <c r="AF66" s="14">
        <v>4.392803799511903</v>
      </c>
      <c r="AG66" s="14">
        <v>8.418483536901201</v>
      </c>
      <c r="AH66" s="14">
        <v>4.7783668305724225</v>
      </c>
    </row>
    <row r="67" spans="1:34" ht="12.75">
      <c r="A67">
        <v>1927</v>
      </c>
      <c r="B67" s="86">
        <f>B$88/'[1]Maddison 2003'!B$138*'[1]Maddison 2003'!B117</f>
        <v>15.475311774717623</v>
      </c>
      <c r="C67" s="88">
        <f>'[1]INEGI Data'!L73/1000</f>
        <v>0.2989</v>
      </c>
      <c r="D67" s="88">
        <f>'[1]INEGI Data'!L73/1000</f>
        <v>0.2989</v>
      </c>
      <c r="E67" s="88">
        <f>'[1]INEGI Data'!K73/1000</f>
        <v>0.16340000000000002</v>
      </c>
      <c r="F67" s="88">
        <f>'[1]INEGI Data'!K73/1000</f>
        <v>0.16340000000000002</v>
      </c>
      <c r="G67" s="88">
        <f t="shared" si="8"/>
        <v>1.829253365973072</v>
      </c>
      <c r="H67" s="87">
        <f>H$80/'[1]Luis'!U$73*'[1]Luis'!U60</f>
        <v>3.0481433608156165</v>
      </c>
      <c r="I67" s="87">
        <f>I$80/'[1]Luis'!V$73*'[1]Luis'!V60</f>
        <v>4.605209695181182</v>
      </c>
      <c r="J67" s="14">
        <f>J$80/'[1]Luis'!T$73*'[1]Luis'!T60</f>
        <v>281.92264516289305</v>
      </c>
      <c r="K67" s="14">
        <f>K$100/'[1]Luis'!AD$93*'[1]Luis'!AD60</f>
        <v>7.360184615507376</v>
      </c>
      <c r="L67" s="14">
        <f>'[1]IMF-World Bank'!AA63</f>
        <v>4.48150424433374</v>
      </c>
      <c r="M67" s="14">
        <f>M$105/SUM('[1]Solis'!C$66:E$66)*SUM('[1]Solis'!C28:E28)</f>
        <v>13.434334470835617</v>
      </c>
      <c r="N67" s="14">
        <f>N$105/'[1]Solis'!H$66*'[1]Solis'!H28</f>
        <v>9.980245423601081</v>
      </c>
      <c r="O67" s="22">
        <f>O$105/('[1]Solis'!F$66+'[1]Solis'!G$66)*('[1]Solis'!F28+'[1]Solis'!G28)</f>
        <v>2.423989682908939</v>
      </c>
      <c r="P67" s="22">
        <f>'[1]Transport'!I63</f>
        <v>3.0443296623233453</v>
      </c>
      <c r="Q67" s="24">
        <f>'[1]Cement'!V62</f>
        <v>178.8668191918523</v>
      </c>
      <c r="R67" s="10">
        <f>IF(ISNUMBER('[1]IMF-World Bank'!K63/'[1]Main'!$W64),'[1]IMF-World Bank'!K63/'[1]Main'!$W64*100/1000,".")</f>
        <v>5.435631759653079</v>
      </c>
      <c r="S67" s="10">
        <f>IF(ISNUMBER('[1]IMF-World Bank'!L63/'[1]Main'!$W64),'[1]IMF-World Bank'!L63/'[1]Main'!$W64*100/1000,".")</f>
        <v>5.1726173196698655</v>
      </c>
      <c r="T67" s="91">
        <f t="shared" si="5"/>
        <v>1.0508474576271187</v>
      </c>
      <c r="U67" s="14">
        <f>U$86/'[1]Luis'!F$79*'[1]Luis'!F60</f>
        <v>131.20657215075818</v>
      </c>
      <c r="V67" s="11">
        <f t="shared" si="3"/>
        <v>0.005703108924725712</v>
      </c>
      <c r="W67" s="98">
        <f>'[1]Luis'!M60/'[1]Luis'!M59-1</f>
        <v>-0.06894447834045159</v>
      </c>
      <c r="X67" s="22">
        <f>'[1]Mitchell'!D19/1000000000</f>
        <v>0.378</v>
      </c>
      <c r="Y67" s="14">
        <f>X67+'[1]Luis'!AH60/1000</f>
        <v>0.5630999999999999</v>
      </c>
      <c r="Z67" s="14">
        <f>Z68/'[1]Luis'!AJ61*'[1]Luis'!AJ60</f>
        <v>0.8439999999999998</v>
      </c>
      <c r="AA67" s="22">
        <f t="shared" si="4"/>
        <v>66.2796388757698</v>
      </c>
      <c r="AB67" s="14">
        <f t="shared" si="6"/>
        <v>98.73562076969833</v>
      </c>
      <c r="AC67" s="14">
        <f t="shared" si="7"/>
        <v>147.98945823055476</v>
      </c>
      <c r="AD67" s="14">
        <f>'[1]IMF-World Bank'!BP63/'[1]IMF-World Bank'!BP$131*100</f>
        <v>63.70563258905994</v>
      </c>
      <c r="AE67" s="94">
        <v>785904.777</v>
      </c>
      <c r="AF67" s="14">
        <v>5.466974408590483</v>
      </c>
      <c r="AG67" s="14">
        <v>4.891092656652981</v>
      </c>
      <c r="AH67" s="14">
        <v>5.671210510019953</v>
      </c>
    </row>
    <row r="68" spans="1:34" ht="12.75">
      <c r="A68">
        <v>1928</v>
      </c>
      <c r="B68" s="86">
        <f>B$88/'[1]Maddison 2003'!B$138*'[1]Maddison 2003'!B118</f>
        <v>15.718473619062355</v>
      </c>
      <c r="C68" s="88">
        <f>'[1]INEGI Data'!L74/1000</f>
        <v>0.2848</v>
      </c>
      <c r="D68" s="88">
        <f>'[1]INEGI Data'!L74/1000</f>
        <v>0.2848</v>
      </c>
      <c r="E68" s="88">
        <f>'[1]INEGI Data'!K74/1000</f>
        <v>0.172</v>
      </c>
      <c r="F68" s="88">
        <f>'[1]INEGI Data'!K74/1000</f>
        <v>0.172</v>
      </c>
      <c r="G68" s="88">
        <f t="shared" si="8"/>
        <v>1.6558139534883722</v>
      </c>
      <c r="H68" s="87">
        <f>H$80/'[1]Luis'!U$73*'[1]Luis'!U61</f>
        <v>2.7936794184161</v>
      </c>
      <c r="I68" s="87">
        <f>I$80/'[1]Luis'!V$73*'[1]Luis'!V61</f>
        <v>4.588832704800025</v>
      </c>
      <c r="J68" s="14">
        <f>J$80/'[1]Luis'!T$73*'[1]Luis'!T61</f>
        <v>277.44651374566257</v>
      </c>
      <c r="K68" s="14">
        <f>K$100/'[1]Luis'!AD$93*'[1]Luis'!AD61</f>
        <v>8.429613149384517</v>
      </c>
      <c r="L68" s="14">
        <f>'[1]IMF-World Bank'!AA64</f>
        <v>4.73980215163128</v>
      </c>
      <c r="M68" s="14">
        <f>M$105/SUM('[1]Solis'!C$66:E$66)*SUM('[1]Solis'!C29:E29)</f>
        <v>14.031566819122324</v>
      </c>
      <c r="N68" s="14">
        <f>N$105/'[1]Solis'!H$66*'[1]Solis'!H29</f>
        <v>9.72321358090509</v>
      </c>
      <c r="O68" s="22">
        <f>O$105/('[1]Solis'!F$66+'[1]Solis'!G$66)*('[1]Solis'!F29+'[1]Solis'!G29)</f>
        <v>2.3080093153056405</v>
      </c>
      <c r="P68" s="22">
        <f>'[1]Transport'!I64</f>
        <v>3.1809615686267776</v>
      </c>
      <c r="Q68" s="24">
        <f>'[1]Cement'!V63</f>
        <v>224.65416370964232</v>
      </c>
      <c r="R68" s="10">
        <f>IF(ISNUMBER('[1]IMF-World Bank'!K64/'[1]Main'!$W65),'[1]IMF-World Bank'!K64/'[1]Main'!$W65*100/1000,".")</f>
        <v>5.624899766391363</v>
      </c>
      <c r="S68" s="10">
        <f>IF(ISNUMBER('[1]IMF-World Bank'!L64/'[1]Main'!$W65),'[1]IMF-World Bank'!L64/'[1]Main'!$W65*100/1000,".")</f>
        <v>5.859270589991003</v>
      </c>
      <c r="T68" s="91">
        <f t="shared" si="5"/>
        <v>0.96</v>
      </c>
      <c r="U68" s="14">
        <f>U$86/'[1]Luis'!F$79*'[1]Luis'!F61</f>
        <v>120.74845621921803</v>
      </c>
      <c r="V68" s="11">
        <f t="shared" si="3"/>
        <v>0.005120091236483765</v>
      </c>
      <c r="W68" s="98">
        <f>'[1]Luis'!M61/'[1]Luis'!M60-1</f>
        <v>-0.1022280471821756</v>
      </c>
      <c r="X68" s="22">
        <f>'[1]Mitchell'!D20/1000000000</f>
        <v>0.478</v>
      </c>
      <c r="Y68" s="14">
        <f>X68+'[1]Luis'!AH61/1000</f>
        <v>0.6903</v>
      </c>
      <c r="Z68" s="14">
        <f>Z69/'[1]Luis'!AJ62*'[1]Luis'!AJ61</f>
        <v>1.035310344827586</v>
      </c>
      <c r="AA68" s="22">
        <f t="shared" si="4"/>
        <v>93.35771140052333</v>
      </c>
      <c r="AB68" s="14">
        <f t="shared" si="6"/>
        <v>134.821816275693</v>
      </c>
      <c r="AC68" s="14">
        <f t="shared" si="7"/>
        <v>202.205448498724</v>
      </c>
      <c r="AD68" s="14">
        <f>'[1]IMF-World Bank'!BP64/'[1]IMF-World Bank'!BP$131*100</f>
        <v>73.84659252268956</v>
      </c>
      <c r="AE68" s="94">
        <v>794700.288</v>
      </c>
      <c r="AF68" s="14">
        <v>5.174833851617427</v>
      </c>
      <c r="AG68" s="14">
        <v>4.574231445596293</v>
      </c>
      <c r="AH68" s="14">
        <v>4.711600813167549</v>
      </c>
    </row>
    <row r="69" spans="1:34" ht="12.75">
      <c r="A69">
        <v>1929</v>
      </c>
      <c r="B69" s="86">
        <f>B$88/'[1]Maddison 2003'!B$138*'[1]Maddison 2003'!B119</f>
        <v>15.966366238588892</v>
      </c>
      <c r="C69" s="88">
        <f>'[1]INEGI Data'!L75/1000</f>
        <v>0.2747</v>
      </c>
      <c r="D69" s="88">
        <f>'[1]INEGI Data'!L75/1000</f>
        <v>0.2747</v>
      </c>
      <c r="E69" s="88">
        <f>'[1]INEGI Data'!K75/1000</f>
        <v>0.1778</v>
      </c>
      <c r="F69" s="88">
        <f>'[1]INEGI Data'!K75/1000</f>
        <v>0.1778</v>
      </c>
      <c r="G69" s="88">
        <f t="shared" si="8"/>
        <v>1.544994375703037</v>
      </c>
      <c r="H69" s="87">
        <f>H$80/'[1]Luis'!U$73*'[1]Luis'!U62</f>
        <v>2.6240482655792996</v>
      </c>
      <c r="I69" s="87">
        <f>I$80/'[1]Luis'!V$73*'[1]Luis'!V62</f>
        <v>4.680324780123635</v>
      </c>
      <c r="J69" s="14">
        <f>J$80/'[1]Luis'!T$73*'[1]Luis'!T62</f>
        <v>281.1079655931803</v>
      </c>
      <c r="K69" s="14">
        <f>K$100/'[1]Luis'!AD$93*'[1]Luis'!AD62</f>
        <v>7.831991321629644</v>
      </c>
      <c r="L69" s="14">
        <f>'[1]IMF-World Bank'!AA65</f>
        <v>5.434962159864872</v>
      </c>
      <c r="M69" s="14">
        <f>M$105/SUM('[1]Solis'!C$66:E$66)*SUM('[1]Solis'!C30:E30)</f>
        <v>12.151642268265306</v>
      </c>
      <c r="N69" s="14">
        <f>N$105/'[1]Solis'!H$66*'[1]Solis'!H30</f>
        <v>10.269695696907377</v>
      </c>
      <c r="O69" s="22">
        <f>O$105/('[1]Solis'!F$66+'[1]Solis'!G$66)*('[1]Solis'!F30+'[1]Solis'!G30)</f>
        <v>2.3312053888263002</v>
      </c>
      <c r="P69" s="22">
        <f>'[1]Transport'!I65</f>
        <v>4.0221017418072815</v>
      </c>
      <c r="Q69" s="24">
        <f>'[1]Cement'!V64</f>
        <v>204.3057312512187</v>
      </c>
      <c r="R69" s="10">
        <f>IF(ISNUMBER('[1]IMF-World Bank'!K65/'[1]Main'!$W66),'[1]IMF-World Bank'!K65/'[1]Main'!$W66*100/1000,".")</f>
        <v>5.316792405777294</v>
      </c>
      <c r="S69" s="10">
        <f>IF(ISNUMBER('[1]IMF-World Bank'!L65/'[1]Main'!$W66),'[1]IMF-World Bank'!L65/'[1]Main'!$W66*100/1000,".")</f>
        <v>6.202924473406842</v>
      </c>
      <c r="T69" s="91">
        <f t="shared" si="5"/>
        <v>0.8571428571428573</v>
      </c>
      <c r="U69" s="14">
        <f>U$86/'[1]Luis'!F$79*'[1]Luis'!F62</f>
        <v>118.13220007103158</v>
      </c>
      <c r="V69" s="11">
        <f t="shared" si="3"/>
        <v>0.005191099801077336</v>
      </c>
      <c r="W69" s="98">
        <f>'[1]Luis'!M62/'[1]Luis'!M61-1</f>
        <v>0.013868613138686259</v>
      </c>
      <c r="X69" s="22">
        <f>'[1]Mitchell'!D21/1000000000</f>
        <v>0.495</v>
      </c>
      <c r="Y69" s="14">
        <f>X69+'[1]Luis'!AH62/1000</f>
        <v>0.7241</v>
      </c>
      <c r="Z69" s="14">
        <f>Z70/'[1]Luis'!AJ63*'[1]Luis'!AJ62</f>
        <v>1.0852413793103446</v>
      </c>
      <c r="AA69" s="22">
        <f t="shared" si="4"/>
        <v>95.35551597317972</v>
      </c>
      <c r="AB69" s="14">
        <f t="shared" si="6"/>
        <v>139.4887456892514</v>
      </c>
      <c r="AC69" s="14">
        <f t="shared" si="7"/>
        <v>209.0580842011781</v>
      </c>
      <c r="AD69" s="14">
        <f>'[1]IMF-World Bank'!BP65/'[1]IMF-World Bank'!BP$131*100</f>
        <v>64.92068430099815</v>
      </c>
      <c r="AE69" s="94">
        <v>843334.29</v>
      </c>
      <c r="AF69" s="14">
        <v>4.42</v>
      </c>
      <c r="AG69" s="14">
        <v>6.87411089161176</v>
      </c>
      <c r="AH69" s="14">
        <v>3.3600000000000074</v>
      </c>
    </row>
    <row r="70" spans="1:34" ht="12.75">
      <c r="A70">
        <v>1930</v>
      </c>
      <c r="B70" s="86">
        <f>B$88/'[1]Maddison 2003'!B$138*'[1]Maddison 2003'!B120</f>
        <v>16.250212749497138</v>
      </c>
      <c r="C70" s="88">
        <f>'[1]INEGI Data'!L76/1000</f>
        <v>0.203</v>
      </c>
      <c r="D70" s="88">
        <f>'[1]INEGI Data'!L76/1000</f>
        <v>0.203</v>
      </c>
      <c r="E70" s="88">
        <f>'[1]INEGI Data'!K76/1000</f>
        <v>0.1549</v>
      </c>
      <c r="F70" s="88">
        <f>'[1]INEGI Data'!K76/1000</f>
        <v>0.1549</v>
      </c>
      <c r="G70" s="88">
        <f t="shared" si="8"/>
        <v>1.3105229180116205</v>
      </c>
      <c r="H70" s="87">
        <f>H$80/'[1]Luis'!U$73*'[1]Luis'!U63</f>
        <v>2.457231023809214</v>
      </c>
      <c r="I70" s="87">
        <f>I$80/'[1]Luis'!V$73*'[1]Luis'!V63</f>
        <v>4.186361186352192</v>
      </c>
      <c r="J70" s="14">
        <f>J$80/'[1]Luis'!T$73*'[1]Luis'!T63</f>
        <v>227.75997311240832</v>
      </c>
      <c r="K70" s="14">
        <f>K$100/'[1]Luis'!AD$93*'[1]Luis'!AD63</f>
        <v>9.467587902853506</v>
      </c>
      <c r="L70" s="14">
        <f>'[1]IMF-World Bank'!AA66</f>
        <v>4.581277254696435</v>
      </c>
      <c r="M70" s="14">
        <f>M$105/SUM('[1]Solis'!C$66:E$66)*SUM('[1]Solis'!C31:E31)</f>
        <v>10.885916893771322</v>
      </c>
      <c r="N70" s="14">
        <f>N$105/'[1]Solis'!H$66*'[1]Solis'!H31</f>
        <v>10.22338365317837</v>
      </c>
      <c r="O70" s="22">
        <f>O$105/('[1]Solis'!F$66+'[1]Solis'!G$66)*('[1]Solis'!F31+'[1]Solis'!G31)</f>
        <v>2.1708795865511523</v>
      </c>
      <c r="P70" s="22">
        <f>'[1]Transport'!I66</f>
        <v>3.9836740181594408</v>
      </c>
      <c r="Q70" s="24">
        <f>'[1]Cement'!V65</f>
        <v>260.7058939302786</v>
      </c>
      <c r="R70" s="10">
        <f>IF(ISNUMBER('[1]IMF-World Bank'!K66/'[1]Main'!$W67),'[1]IMF-World Bank'!K66/'[1]Main'!$W67*100/1000,".")</f>
        <v>5.275828027355151</v>
      </c>
      <c r="S70" s="10">
        <f>IF(ISNUMBER('[1]IMF-World Bank'!L66/'[1]Main'!$W67),'[1]IMF-World Bank'!L66/'[1]Main'!$W67*100/1000,".")</f>
        <v>5.464925806113398</v>
      </c>
      <c r="T70" s="91">
        <f t="shared" si="5"/>
        <v>0.9653979238754328</v>
      </c>
      <c r="U70" s="14">
        <f>U$86/'[1]Luis'!F$79*'[1]Luis'!F63</f>
        <v>118.19470756449182</v>
      </c>
      <c r="V70" s="11">
        <f t="shared" si="3"/>
        <v>0.005288269415784327</v>
      </c>
      <c r="W70" s="98">
        <f>'[1]Luis'!M63/'[1]Luis'!M62-1</f>
        <v>0.018718502519798452</v>
      </c>
      <c r="X70" s="22">
        <f>'[1]Mitchell'!D22/1000000000</f>
        <v>0.508</v>
      </c>
      <c r="Y70" s="14">
        <f>X70+'[1]Luis'!AH63/1000</f>
        <v>0.74</v>
      </c>
      <c r="Z70" s="14">
        <f>Z71/'[1]Luis'!AJ64*'[1]Luis'!AJ63</f>
        <v>1.1289655172413793</v>
      </c>
      <c r="AA70" s="22">
        <f t="shared" si="4"/>
        <v>96.06167160919055</v>
      </c>
      <c r="AB70" s="14">
        <f t="shared" si="6"/>
        <v>139.93235628110435</v>
      </c>
      <c r="AC70" s="14">
        <f t="shared" si="7"/>
        <v>213.4848716050026</v>
      </c>
      <c r="AD70" s="14">
        <f>'[1]IMF-World Bank'!BP66/'[1]IMF-World Bank'!BP$131*100</f>
        <v>56.181082788765</v>
      </c>
      <c r="AE70" s="94">
        <v>768313.755</v>
      </c>
      <c r="AF70" s="14">
        <v>4.6841108916117165</v>
      </c>
      <c r="AG70" s="14">
        <v>18.372343915633806</v>
      </c>
      <c r="AH70" s="14">
        <v>5.816863164071351</v>
      </c>
    </row>
    <row r="71" spans="1:34" ht="12.75">
      <c r="A71">
        <v>1931</v>
      </c>
      <c r="B71" s="86">
        <f>B$88/'[1]Maddison 2003'!B$138*'[1]Maddison 2003'!B121</f>
        <v>16.53879003558719</v>
      </c>
      <c r="C71" s="88">
        <f>'[1]INEGI Data'!L77/1000</f>
        <v>0.15080000000000002</v>
      </c>
      <c r="D71" s="88">
        <f>'[1]INEGI Data'!L77/1000</f>
        <v>0.15080000000000002</v>
      </c>
      <c r="E71" s="88">
        <f>'[1]INEGI Data'!K77/1000</f>
        <v>0.08170000000000001</v>
      </c>
      <c r="F71" s="88">
        <f>'[1]INEGI Data'!K77/1000</f>
        <v>0.08170000000000001</v>
      </c>
      <c r="G71" s="88">
        <f t="shared" si="8"/>
        <v>1.8457772337821297</v>
      </c>
      <c r="H71" s="87">
        <f>H$80/'[1]Luis'!U$73*'[1]Luis'!U64</f>
        <v>2.6177603479452993</v>
      </c>
      <c r="I71" s="87">
        <f>I$80/'[1]Luis'!V$73*'[1]Luis'!V64</f>
        <v>2.672700407186759</v>
      </c>
      <c r="J71" s="14">
        <f>J$80/'[1]Luis'!T$73*'[1]Luis'!T64</f>
        <v>192.23911443076818</v>
      </c>
      <c r="K71" s="14">
        <f>K$100/'[1]Luis'!AD$93*'[1]Luis'!AD64</f>
        <v>7.108554372242167</v>
      </c>
      <c r="L71" s="14">
        <f>'[1]IMF-World Bank'!AA67</f>
        <v>2.8958904121538307</v>
      </c>
      <c r="M71" s="14">
        <f>M$105/SUM('[1]Solis'!C$66:E$66)*SUM('[1]Solis'!C32:E32)</f>
        <v>13.084817812463283</v>
      </c>
      <c r="N71" s="14">
        <f>N$105/'[1]Solis'!H$66*'[1]Solis'!H32</f>
        <v>9.71395117215929</v>
      </c>
      <c r="O71" s="22">
        <f>O$105/('[1]Solis'!F$66+'[1]Solis'!G$66)*('[1]Solis'!F32+'[1]Solis'!G32)</f>
        <v>1.8488635070878763</v>
      </c>
      <c r="P71" s="22">
        <f>'[1]Transport'!I67</f>
        <v>3.7531076762723994</v>
      </c>
      <c r="Q71" s="24">
        <f>'[1]Cement'!V66</f>
        <v>167.42011862828804</v>
      </c>
      <c r="R71" s="10">
        <f>IF(ISNUMBER('[1]IMF-World Bank'!K67/'[1]Main'!$W68),'[1]IMF-World Bank'!K67/'[1]Main'!$W68*100/1000,".")</f>
        <v>4.857154913180762</v>
      </c>
      <c r="S71" s="10">
        <f>IF(ISNUMBER('[1]IMF-World Bank'!L67/'[1]Main'!$W68),'[1]IMF-World Bank'!L67/'[1]Main'!$W68*100/1000,".")</f>
        <v>5.501909990151659</v>
      </c>
      <c r="T71" s="91">
        <f t="shared" si="5"/>
        <v>0.8828125000000001</v>
      </c>
      <c r="U71" s="14">
        <f>U$86/'[1]Luis'!F$79*'[1]Luis'!F64</f>
        <v>96.32438640372474</v>
      </c>
      <c r="V71" s="11">
        <f t="shared" si="3"/>
        <v>0.004652929627315539</v>
      </c>
      <c r="W71" s="98">
        <f>'[1]Luis'!M64/'[1]Luis'!M63-1</f>
        <v>-0.12014134275618371</v>
      </c>
      <c r="X71" s="22">
        <f>'[1]Mitchell'!D23/1000000000</f>
        <v>0.188</v>
      </c>
      <c r="Y71" s="14">
        <f>X71+'[1]Luis'!AH64/1000</f>
        <v>0.33840000000000003</v>
      </c>
      <c r="Z71" s="14">
        <f>Z72/'[1]Luis'!AJ65*'[1]Luis'!AJ64</f>
        <v>0.5553103448275862</v>
      </c>
      <c r="AA71" s="22">
        <f t="shared" si="4"/>
        <v>40.40465149017625</v>
      </c>
      <c r="AB71" s="14">
        <f t="shared" si="6"/>
        <v>72.72837268231726</v>
      </c>
      <c r="AC71" s="14">
        <f t="shared" si="7"/>
        <v>119.346388040682</v>
      </c>
      <c r="AD71" s="14">
        <f>'[1]IMF-World Bank'!BP67/'[1]IMF-World Bank'!BP$131*100</f>
        <v>69.12577719831326</v>
      </c>
      <c r="AE71" s="94">
        <v>709332.093</v>
      </c>
      <c r="AF71" s="14">
        <v>10.49717782057271</v>
      </c>
      <c r="AG71" s="14">
        <v>16.329630136245996</v>
      </c>
      <c r="AH71" s="14">
        <v>14.330883803430417</v>
      </c>
    </row>
    <row r="72" spans="1:34" ht="12.75">
      <c r="A72">
        <v>1932</v>
      </c>
      <c r="B72" s="86">
        <f>B$88/'[1]Maddison 2003'!B$138*'[1]Maddison 2003'!B122</f>
        <v>16.832098096859045</v>
      </c>
      <c r="C72" s="88">
        <f>'[1]INEGI Data'!L78/1000</f>
        <v>0.0964</v>
      </c>
      <c r="D72" s="88">
        <f>'[1]INEGI Data'!L78/1000</f>
        <v>0.0964</v>
      </c>
      <c r="E72" s="88">
        <f>'[1]INEGI Data'!K78/1000</f>
        <v>0.0573</v>
      </c>
      <c r="F72" s="88">
        <f>'[1]INEGI Data'!K78/1000</f>
        <v>0.0573</v>
      </c>
      <c r="G72" s="88">
        <f t="shared" si="8"/>
        <v>1.6823734729493893</v>
      </c>
      <c r="H72" s="87">
        <f>H$80/'[1]Luis'!U$73*'[1]Luis'!U65</f>
        <v>1.7791149666703518</v>
      </c>
      <c r="I72" s="87">
        <f>I$80/'[1]Luis'!V$73*'[1]Luis'!V65</f>
        <v>2.1364569948495795</v>
      </c>
      <c r="J72" s="14">
        <f>J$80/'[1]Luis'!T$73*'[1]Luis'!T65</f>
        <v>206.08891432955093</v>
      </c>
      <c r="K72" s="14">
        <f>K$100/'[1]Luis'!AD$93*'[1]Luis'!AD65</f>
        <v>5.472957791018305</v>
      </c>
      <c r="L72" s="14">
        <f>'[1]IMF-World Bank'!AA68</f>
        <v>1.904291474196367</v>
      </c>
      <c r="M72" s="14">
        <f>M$105/SUM('[1]Solis'!C$66:E$66)*SUM('[1]Solis'!C33:E33)</f>
        <v>12.158428999495836</v>
      </c>
      <c r="N72" s="14">
        <f>N$105/'[1]Solis'!H$66*'[1]Solis'!H33</f>
        <v>7.118161121148428</v>
      </c>
      <c r="O72" s="22">
        <f>O$105/('[1]Solis'!F$66+'[1]Solis'!G$66)*('[1]Solis'!F33+'[1]Solis'!G33)</f>
        <v>1.488642130061161</v>
      </c>
      <c r="P72" s="22">
        <f>'[1]Transport'!I68</f>
        <v>3.3987186692978724</v>
      </c>
      <c r="Q72" s="24">
        <f>'[1]Cement'!V67</f>
        <v>145.49610574790108</v>
      </c>
      <c r="R72" s="10">
        <f>IF(ISNUMBER('[1]IMF-World Bank'!K68/'[1]Main'!$W69),'[1]IMF-World Bank'!K68/'[1]Main'!$W69*100/1000,".")</f>
        <v>5.152184529691151</v>
      </c>
      <c r="S72" s="10">
        <f>IF(ISNUMBER('[1]IMF-World Bank'!L68/'[1]Main'!$W69),'[1]IMF-World Bank'!L68/'[1]Main'!$W69*100/1000,".")</f>
        <v>5.152184529691151</v>
      </c>
      <c r="T72" s="91">
        <f t="shared" si="5"/>
        <v>1</v>
      </c>
      <c r="U72" s="14">
        <f>U$86/'[1]Luis'!F$79*'[1]Luis'!F65</f>
        <v>82.35545978152794</v>
      </c>
      <c r="V72" s="11">
        <f t="shared" si="3"/>
        <v>0.004114759453553741</v>
      </c>
      <c r="W72" s="98">
        <f>'[1]Luis'!M65/'[1]Luis'!M64-1</f>
        <v>-0.11566265060240966</v>
      </c>
      <c r="X72" s="22">
        <f>'[1]Mitchell'!D24/1000000000</f>
        <v>0.187</v>
      </c>
      <c r="Y72" s="14">
        <f>X72+'[1]Luis'!AH65/1000</f>
        <v>0.374</v>
      </c>
      <c r="Z72" s="14">
        <f>Z73/'[1]Luis'!AJ66*'[1]Luis'!AJ65</f>
        <v>0.5931034482758621</v>
      </c>
      <c r="AA72" s="22">
        <f t="shared" si="4"/>
        <v>45.44615599303044</v>
      </c>
      <c r="AB72" s="14">
        <f t="shared" si="6"/>
        <v>90.89231198606088</v>
      </c>
      <c r="AC72" s="14">
        <f t="shared" si="7"/>
        <v>144.1404910713855</v>
      </c>
      <c r="AD72" s="14">
        <f>'[1]IMF-World Bank'!BP68/'[1]IMF-World Bank'!BP$131*100</f>
        <v>93.46961651513489</v>
      </c>
      <c r="AE72" s="94">
        <v>615685.77</v>
      </c>
      <c r="AF72" s="14">
        <v>12.403526357758485</v>
      </c>
      <c r="AG72" s="14">
        <v>9.73533973414452</v>
      </c>
      <c r="AH72" s="14">
        <v>16.81071334047539</v>
      </c>
    </row>
    <row r="73" spans="1:34" ht="12.75">
      <c r="A73">
        <v>1933</v>
      </c>
      <c r="B73" s="86">
        <f>B$88/'[1]Maddison 2003'!B$138*'[1]Maddison 2003'!B123</f>
        <v>17.139598483676313</v>
      </c>
      <c r="C73" s="88">
        <f>'[1]INEGI Data'!L79/1000</f>
        <v>0.1043</v>
      </c>
      <c r="D73" s="88">
        <f>'[1]INEGI Data'!L79/1000</f>
        <v>0.1043</v>
      </c>
      <c r="E73" s="88">
        <f>'[1]INEGI Data'!K79/1000</f>
        <v>0.0699</v>
      </c>
      <c r="F73" s="88">
        <f>'[1]INEGI Data'!K79/1000</f>
        <v>0.0699</v>
      </c>
      <c r="G73" s="88">
        <f t="shared" si="8"/>
        <v>1.492131616595136</v>
      </c>
      <c r="H73" s="87">
        <f>H$80/'[1]Luis'!U$73*'[1]Luis'!U66</f>
        <v>1.9540240350096165</v>
      </c>
      <c r="I73" s="87">
        <f>I$80/'[1]Luis'!V$73*'[1]Luis'!V66</f>
        <v>2.5770520974582123</v>
      </c>
      <c r="J73" s="14">
        <f>J$80/'[1]Luis'!T$73*'[1]Luis'!T66</f>
        <v>200.74396921979334</v>
      </c>
      <c r="K73" s="14">
        <f>K$100/'[1]Luis'!AD$93*'[1]Luis'!AD66</f>
        <v>7.297277054691074</v>
      </c>
      <c r="L73" s="14">
        <f>'[1]IMF-World Bank'!AA69</f>
        <v>2.4947420979336856</v>
      </c>
      <c r="M73" s="14">
        <f>M$105/SUM('[1]Solis'!C$66:E$66)*SUM('[1]Solis'!C34:E34)</f>
        <v>13.220552437073898</v>
      </c>
      <c r="N73" s="14">
        <f>N$105/'[1]Solis'!H$66*'[1]Solis'!H34</f>
        <v>9.456919329463298</v>
      </c>
      <c r="O73" s="22">
        <f>O$105/('[1]Solis'!F$66+'[1]Solis'!G$66)*('[1]Solis'!F34+'[1]Solis'!G34)</f>
        <v>1.5909777485346597</v>
      </c>
      <c r="P73" s="22">
        <f>'[1]Transport'!I69</f>
        <v>2.946125479667754</v>
      </c>
      <c r="Q73" s="24">
        <f>'[1]Cement'!V68</f>
        <v>183</v>
      </c>
      <c r="R73" s="10">
        <f>IF(ISNUMBER('[1]IMF-World Bank'!K69/'[1]Main'!$W70),'[1]IMF-World Bank'!K69/'[1]Main'!$W70*100/1000,".")</f>
        <v>5.560260598050553</v>
      </c>
      <c r="S73" s="10">
        <f>IF(ISNUMBER('[1]IMF-World Bank'!L69/'[1]Main'!$W70),'[1]IMF-World Bank'!L69/'[1]Main'!$W70*100/1000,".")</f>
        <v>5.060971891286829</v>
      </c>
      <c r="T73" s="91">
        <f t="shared" si="5"/>
        <v>1.0986547085201797</v>
      </c>
      <c r="U73" s="14">
        <f>U$86/'[1]Luis'!F$79*'[1]Luis'!F66</f>
        <v>77.57351248262412</v>
      </c>
      <c r="V73" s="11">
        <f t="shared" si="3"/>
        <v>0.004406268297674715</v>
      </c>
      <c r="W73" s="98">
        <f>'[1]Luis'!M66/'[1]Luis'!M65-1</f>
        <v>0.07084468664850152</v>
      </c>
      <c r="X73" s="22">
        <f>'[1]Mitchell'!D25/1000000000</f>
        <v>0.218</v>
      </c>
      <c r="Y73" s="14">
        <f>X73+'[1]Luis'!AH66/1000</f>
        <v>0.3886</v>
      </c>
      <c r="Z73" s="14">
        <f>Z74/'[1]Luis'!AJ67*'[1]Luis'!AJ66</f>
        <v>0.6853793103448276</v>
      </c>
      <c r="AA73" s="22">
        <f t="shared" si="4"/>
        <v>49.47497185204165</v>
      </c>
      <c r="AB73" s="14">
        <f t="shared" si="6"/>
        <v>88.19254156744671</v>
      </c>
      <c r="AC73" s="14">
        <f t="shared" si="7"/>
        <v>155.54643159303697</v>
      </c>
      <c r="AD73" s="14">
        <f>'[1]IMF-World Bank'!BP69/'[1]IMF-World Bank'!BP$131*100</f>
        <v>88.49352069230537</v>
      </c>
      <c r="AE73" s="94">
        <v>602751.195</v>
      </c>
      <c r="AF73" s="14">
        <v>6.011575759611411</v>
      </c>
      <c r="AG73" s="14">
        <v>-11.668981760903684</v>
      </c>
      <c r="AH73" s="14">
        <v>9.545790052180326</v>
      </c>
    </row>
    <row r="74" spans="1:34" ht="12.75">
      <c r="A74">
        <v>1934</v>
      </c>
      <c r="B74" s="86">
        <f>B$88/'[1]Maddison 2003'!B$138*'[1]Maddison 2003'!B124</f>
        <v>17.45182964567538</v>
      </c>
      <c r="C74" s="88">
        <f>'[1]INEGI Data'!L80/1000</f>
        <v>0.17880000000000001</v>
      </c>
      <c r="D74" s="88">
        <f>'[1]INEGI Data'!L80/1000</f>
        <v>0.17880000000000001</v>
      </c>
      <c r="E74" s="88">
        <f>'[1]INEGI Data'!K80/1000</f>
        <v>0.0928</v>
      </c>
      <c r="F74" s="88">
        <f>'[1]INEGI Data'!K80/1000</f>
        <v>0.0928</v>
      </c>
      <c r="G74" s="88">
        <f t="shared" si="8"/>
        <v>1.9267241379310347</v>
      </c>
      <c r="H74" s="87">
        <f>H$80/'[1]Luis'!U$73*'[1]Luis'!U67</f>
        <v>2.592884750829908</v>
      </c>
      <c r="I74" s="87">
        <f>I$80/'[1]Luis'!V$73*'[1]Luis'!V67</f>
        <v>3.0974102056658017</v>
      </c>
      <c r="J74" s="14">
        <f>J$80/'[1]Luis'!T$73*'[1]Luis'!T67</f>
        <v>234.78866531176325</v>
      </c>
      <c r="K74" s="14">
        <f>K$100/'[1]Luis'!AD$93*'[1]Luis'!AD67</f>
        <v>9.656310585302412</v>
      </c>
      <c r="L74" s="14">
        <f>'[1]IMF-World Bank'!AA70</f>
        <v>3.9510551308105986</v>
      </c>
      <c r="M74" s="14">
        <f>M$105/SUM('[1]Solis'!C$66:E$66)*SUM('[1]Solis'!C35:E35)</f>
        <v>13.880562049243014</v>
      </c>
      <c r="N74" s="14">
        <f>N$105/'[1]Solis'!H$66*'[1]Solis'!H35</f>
        <v>10.269695696907377</v>
      </c>
      <c r="O74" s="22">
        <f>O$105/('[1]Solis'!F$66+'[1]Solis'!G$66)*('[1]Solis'!F35+'[1]Solis'!G35)</f>
        <v>1.8945734166727057</v>
      </c>
      <c r="P74" s="22">
        <f>'[1]Transport'!I70</f>
        <v>4.073338706671068</v>
      </c>
      <c r="Q74" s="24">
        <f>'[1]Cement'!V69</f>
        <v>241</v>
      </c>
      <c r="R74" s="10">
        <f>IF(ISNUMBER('[1]IMF-World Bank'!K70/'[1]Main'!$W71),'[1]IMF-World Bank'!K70/'[1]Main'!$W71*100/1000,".")</f>
        <v>5.884393326960537</v>
      </c>
      <c r="S74" s="10">
        <f>IF(ISNUMBER('[1]IMF-World Bank'!L70/'[1]Main'!$W71),'[1]IMF-World Bank'!L70/'[1]Main'!$W71*100/1000,".")</f>
        <v>6.550551062088145</v>
      </c>
      <c r="T74" s="91">
        <f t="shared" si="5"/>
        <v>0.8983050847457628</v>
      </c>
      <c r="U74" s="14">
        <f>U$86/'[1]Luis'!F$79*'[1]Luis'!F67</f>
        <v>69.88480483839393</v>
      </c>
      <c r="V74" s="11">
        <f t="shared" si="3"/>
        <v>0.004503437912381706</v>
      </c>
      <c r="W74" s="98">
        <f>'[1]Luis'!M67/'[1]Luis'!M66-1</f>
        <v>0.022052586938082985</v>
      </c>
      <c r="X74" s="22">
        <f>'[1]Mitchell'!D26/1000000000</f>
        <v>0.266</v>
      </c>
      <c r="Y74" s="14">
        <f>X74+'[1]Luis'!AH67/1000</f>
        <v>0.4554</v>
      </c>
      <c r="Z74" s="14">
        <f>Z75/'[1]Luis'!AJ68*'[1]Luis'!AJ67</f>
        <v>0.769241379310345</v>
      </c>
      <c r="AA74" s="22">
        <f t="shared" si="4"/>
        <v>59.06598584798124</v>
      </c>
      <c r="AB74" s="14">
        <f t="shared" si="6"/>
        <v>101.12274419237089</v>
      </c>
      <c r="AC74" s="14">
        <f t="shared" si="7"/>
        <v>170.8120316692722</v>
      </c>
      <c r="AD74" s="14">
        <f>'[1]IMF-World Bank'!BP70/'[1]IMF-World Bank'!BP$131*100</f>
        <v>89.60372979866634</v>
      </c>
      <c r="AE74" s="94">
        <v>649315.665</v>
      </c>
      <c r="AF74" s="14">
        <v>-3.693083875663488</v>
      </c>
      <c r="AG74" s="14">
        <v>-8.372808348849741</v>
      </c>
      <c r="AH74" s="14">
        <v>-0.926460129663309</v>
      </c>
    </row>
    <row r="75" spans="1:34" ht="12.75">
      <c r="A75">
        <v>1935</v>
      </c>
      <c r="B75" s="86">
        <f>B$88/'[1]Maddison 2003'!B$138*'[1]Maddison 2003'!B125</f>
        <v>17.76973773789262</v>
      </c>
      <c r="C75" s="88">
        <f>'[1]INEGI Data'!L81/1000</f>
        <v>0.2084</v>
      </c>
      <c r="D75" s="88">
        <f>'[1]INEGI Data'!L81/1000</f>
        <v>0.2084</v>
      </c>
      <c r="E75" s="88">
        <f>'[1]INEGI Data'!K81/1000</f>
        <v>0.1128</v>
      </c>
      <c r="F75" s="88">
        <f>'[1]INEGI Data'!K81/1000</f>
        <v>0.1128</v>
      </c>
      <c r="G75" s="88">
        <f t="shared" si="8"/>
        <v>1.847517730496454</v>
      </c>
      <c r="H75" s="87">
        <f>H$80/'[1]Luis'!U$73*'[1]Luis'!U68</f>
        <v>2.7465097114755177</v>
      </c>
      <c r="I75" s="87">
        <f>I$80/'[1]Luis'!V$73*'[1]Luis'!V68</f>
        <v>3.7841481450185497</v>
      </c>
      <c r="J75" s="14">
        <f>J$80/'[1]Luis'!T$73*'[1]Luis'!T68</f>
        <v>259.6675519252397</v>
      </c>
      <c r="K75" s="14">
        <f>K$100/'[1]Luis'!AD$93*'[1]Luis'!AD68</f>
        <v>10.568470217138797</v>
      </c>
      <c r="L75" s="14">
        <f>'[1]IMF-World Bank'!AA71</f>
        <v>5.023982249563128</v>
      </c>
      <c r="M75" s="14">
        <f>M$105/SUM('[1]Solis'!C$66:E$66)*SUM('[1]Solis'!C36:E36)</f>
        <v>13.712590451287378</v>
      </c>
      <c r="N75" s="14">
        <f>N$105/'[1]Solis'!H$66*'[1]Solis'!H36</f>
        <v>11.93229806677874</v>
      </c>
      <c r="O75" s="22">
        <f>O$105/('[1]Solis'!F$66+'[1]Solis'!G$66)*('[1]Solis'!F36+'[1]Solis'!G36)</f>
        <v>1.953928075387335</v>
      </c>
      <c r="P75" s="22">
        <f>'[1]Transport'!I71</f>
        <v>3.8128841352801506</v>
      </c>
      <c r="Q75" s="24">
        <f>'[1]Cement'!V70</f>
        <v>252</v>
      </c>
      <c r="R75" s="10">
        <f>IF(ISNUMBER('[1]IMF-World Bank'!K71/'[1]Main'!$W72),'[1]IMF-World Bank'!K71/'[1]Main'!$W72*100/1000,".")</f>
        <v>6.537303607128221</v>
      </c>
      <c r="S75" s="10">
        <f>IF(ISNUMBER('[1]IMF-World Bank'!L71/'[1]Main'!$W72),'[1]IMF-World Bank'!L71/'[1]Main'!$W72*100/1000,".")</f>
        <v>6.79792700674795</v>
      </c>
      <c r="T75" s="91">
        <f t="shared" si="5"/>
        <v>0.9616613418530352</v>
      </c>
      <c r="U75" s="14">
        <f>U$86/'[1]Luis'!F$79*'[1]Luis'!F68</f>
        <v>70.69432645620553</v>
      </c>
      <c r="V75" s="11">
        <f t="shared" si="3"/>
        <v>0.0046043448199620425</v>
      </c>
      <c r="W75" s="98">
        <f>'[1]Luis'!M68/'[1]Luis'!M67-1</f>
        <v>0.022406639004149298</v>
      </c>
      <c r="X75" s="22">
        <f>'[1]Mitchell'!D27/1000000000</f>
        <v>0.301</v>
      </c>
      <c r="Y75" s="14">
        <f>X75+'[1]Luis'!AH68/1000</f>
        <v>0.4992</v>
      </c>
      <c r="Z75" s="14">
        <f>Z76/'[1]Luis'!AJ69*'[1]Luis'!AJ68</f>
        <v>0.8453793103448276</v>
      </c>
      <c r="AA75" s="22">
        <f t="shared" si="4"/>
        <v>65.37303607128221</v>
      </c>
      <c r="AB75" s="14">
        <f t="shared" si="6"/>
        <v>108.41933424180756</v>
      </c>
      <c r="AC75" s="14">
        <f t="shared" si="7"/>
        <v>183.6046915252096</v>
      </c>
      <c r="AD75" s="14">
        <f>'[1]IMF-World Bank'!BP71/'[1]IMF-World Bank'!BP$131*100</f>
        <v>86.0990884117751</v>
      </c>
      <c r="AE75" s="94">
        <v>698984.433</v>
      </c>
      <c r="AF75" s="14">
        <v>-2.1489518224698636</v>
      </c>
      <c r="AG75" s="14">
        <v>-4.979329438755014</v>
      </c>
      <c r="AH75" s="14">
        <v>0.5093387256150717</v>
      </c>
    </row>
    <row r="76" spans="1:34" ht="12.75">
      <c r="A76">
        <v>1936</v>
      </c>
      <c r="B76" s="86">
        <f>B$88/'[1]Maddison 2003'!B$138*'[1]Maddison 2003'!B126</f>
        <v>18.014791892310072</v>
      </c>
      <c r="C76" s="88">
        <f>'[1]INEGI Data'!L82/1000</f>
        <v>0.2154</v>
      </c>
      <c r="D76" s="88">
        <f>'[1]INEGI Data'!L82/1000</f>
        <v>0.2154</v>
      </c>
      <c r="E76" s="88">
        <f>'[1]INEGI Data'!K82/1000</f>
        <v>0.12890000000000001</v>
      </c>
      <c r="F76" s="88">
        <f>'[1]INEGI Data'!K82/1000</f>
        <v>0.12890000000000001</v>
      </c>
      <c r="G76" s="88">
        <f t="shared" si="8"/>
        <v>1.6710628394103955</v>
      </c>
      <c r="H76" s="87">
        <f>H$80/'[1]Luis'!U$73*'[1]Luis'!U69</f>
        <v>2.91400256635204</v>
      </c>
      <c r="I76" s="87">
        <f>I$80/'[1]Luis'!V$73*'[1]Luis'!V69</f>
        <v>4.14467082399113</v>
      </c>
      <c r="J76" s="14">
        <f>J$80/'[1]Luis'!T$73*'[1]Luis'!T69</f>
        <v>242.45713723260943</v>
      </c>
      <c r="K76" s="14">
        <f>K$100/'[1]Luis'!AD$93*'[1]Luis'!AD69</f>
        <v>10.914461801628459</v>
      </c>
      <c r="L76" s="14">
        <f>'[1]IMF-World Bank'!AA72</f>
        <v>6.236446849047849</v>
      </c>
      <c r="M76" s="14">
        <f>M$105/SUM('[1]Solis'!C$66:E$66)*SUM('[1]Solis'!C37:E37)</f>
        <v>14.647462678292989</v>
      </c>
      <c r="N76" s="14">
        <f>N$105/'[1]Solis'!H$66*'[1]Solis'!H37</f>
        <v>13.523116768870143</v>
      </c>
      <c r="O76" s="22">
        <f>O$105/('[1]Solis'!F$66+'[1]Solis'!G$66)*('[1]Solis'!F37+'[1]Solis'!G37)</f>
        <v>1.9505168881048849</v>
      </c>
      <c r="P76" s="22">
        <f>'[1]Transport'!I72</f>
        <v>4.1544639010387305</v>
      </c>
      <c r="Q76" s="24">
        <f>'[1]Cement'!V71</f>
        <v>286</v>
      </c>
      <c r="R76" s="10">
        <f>IF(ISNUMBER('[1]IMF-World Bank'!K72/'[1]Main'!$W73),'[1]IMF-World Bank'!K72/'[1]Main'!$W73*100/1000,".")</f>
        <v>8.131346026858276</v>
      </c>
      <c r="S76" s="10">
        <f>IF(ISNUMBER('[1]IMF-World Bank'!L72/'[1]Main'!$W73),'[1]IMF-World Bank'!L72/'[1]Main'!$W73*100/1000,".")</f>
        <v>7.7107591634000885</v>
      </c>
      <c r="T76" s="91">
        <f t="shared" si="5"/>
        <v>1.0545454545454547</v>
      </c>
      <c r="U76" s="14">
        <f>U$86/'[1]Luis'!F$79*'[1]Luis'!F69</f>
        <v>75.44659040602906</v>
      </c>
      <c r="V76" s="11">
        <f t="shared" si="3"/>
        <v>0.004993023278790007</v>
      </c>
      <c r="W76" s="98">
        <f>'[1]Luis'!M69/'[1]Luis'!M68-1</f>
        <v>0.08441558441558428</v>
      </c>
      <c r="X76" s="22">
        <f>'[1]Mitchell'!D28/1000000000</f>
        <v>0.359</v>
      </c>
      <c r="Y76" s="14">
        <f>X76+'[1]Luis'!AH69/1000</f>
        <v>0.5789</v>
      </c>
      <c r="Z76" s="14">
        <f>Z77/'[1]Luis'!AJ70*'[1]Luis'!AJ69</f>
        <v>0.9780689655172415</v>
      </c>
      <c r="AA76" s="22">
        <f t="shared" si="4"/>
        <v>71.90032570547095</v>
      </c>
      <c r="AB76" s="14">
        <f t="shared" si="6"/>
        <v>115.94177869330679</v>
      </c>
      <c r="AC76" s="14">
        <f t="shared" si="7"/>
        <v>195.8871230727095</v>
      </c>
      <c r="AD76" s="14">
        <f>'[1]IMF-World Bank'!BP72/'[1]IMF-World Bank'!BP$131*100</f>
        <v>80.40328541008076</v>
      </c>
      <c r="AE76" s="94">
        <v>798321.969</v>
      </c>
      <c r="AF76" s="14">
        <v>-1.3537877364540543</v>
      </c>
      <c r="AG76" s="14">
        <v>-3.359131981127034</v>
      </c>
      <c r="AH76" s="14">
        <v>1.0011569875445936</v>
      </c>
    </row>
    <row r="77" spans="1:34" ht="12.75">
      <c r="A77">
        <v>1937</v>
      </c>
      <c r="B77" s="86">
        <f>B$88/'[1]Maddison 2003'!B$138*'[1]Maddison 2003'!B127</f>
        <v>18.327023054309144</v>
      </c>
      <c r="C77" s="88">
        <f>'[1]INEGI Data'!L83/1000</f>
        <v>0.2479</v>
      </c>
      <c r="D77" s="88">
        <f>'[1]INEGI Data'!L83/1000</f>
        <v>0.2479</v>
      </c>
      <c r="E77" s="88">
        <f>'[1]INEGI Data'!K83/1000</f>
        <v>0.1705</v>
      </c>
      <c r="F77" s="88">
        <f>'[1]INEGI Data'!K83/1000</f>
        <v>0.1705</v>
      </c>
      <c r="G77" s="88">
        <f t="shared" si="8"/>
        <v>1.4539589442815248</v>
      </c>
      <c r="H77" s="87">
        <f>H$80/'[1]Luis'!U$73*'[1]Luis'!U70</f>
        <v>2.933838419886712</v>
      </c>
      <c r="I77" s="87">
        <f>I$80/'[1]Luis'!V$73*'[1]Luis'!V70</f>
        <v>5.202661859428302</v>
      </c>
      <c r="J77" s="14">
        <f>J$80/'[1]Luis'!T$73*'[1]Luis'!T70</f>
        <v>263.0168848108852</v>
      </c>
      <c r="K77" s="14">
        <f>K$100/'[1]Luis'!AD$93*'[1]Luis'!AD70</f>
        <v>12.518604602444169</v>
      </c>
      <c r="L77" s="14">
        <f>'[1]IMF-World Bank'!AA73</f>
        <v>7.46986763881264</v>
      </c>
      <c r="M77" s="14">
        <f>M$105/SUM('[1]Solis'!C$66:E$66)*SUM('[1]Solis'!C38:E38)</f>
        <v>14.425197230493106</v>
      </c>
      <c r="N77" s="14">
        <f>N$105/'[1]Solis'!H$66*'[1]Solis'!H38</f>
        <v>13.879719505583498</v>
      </c>
      <c r="O77" s="22">
        <f>O$105/('[1]Solis'!F$66+'[1]Solis'!G$66)*('[1]Solis'!F38+'[1]Solis'!G38)</f>
        <v>2.2302342452657813</v>
      </c>
      <c r="P77" s="22">
        <f>'[1]Transport'!I73</f>
        <v>4.525931896301187</v>
      </c>
      <c r="Q77" s="24">
        <f>'[1]Cement'!V72</f>
        <v>344</v>
      </c>
      <c r="R77" s="10">
        <f>IF(ISNUMBER('[1]IMF-World Bank'!K73/'[1]Main'!$W74),'[1]IMF-World Bank'!K73/'[1]Main'!$W74*100/1000,".")</f>
        <v>7.763030767756506</v>
      </c>
      <c r="S77" s="10">
        <f>IF(ISNUMBER('[1]IMF-World Bank'!L73/'[1]Main'!$W74),'[1]IMF-World Bank'!L73/'[1]Main'!$W74*100/1000,".")</f>
        <v>7.3092419128563355</v>
      </c>
      <c r="T77" s="91">
        <f t="shared" si="5"/>
        <v>1.0620842572062084</v>
      </c>
      <c r="U77" s="14">
        <f>U$86/'[1]Luis'!F$79*'[1]Luis'!F70</f>
        <v>91.44697683998074</v>
      </c>
      <c r="V77" s="11">
        <f t="shared" si="3"/>
        <v>0.006170270533893937</v>
      </c>
      <c r="W77" s="98">
        <f>'[1]Luis'!M70/'[1]Luis'!M69-1</f>
        <v>0.23577844311377238</v>
      </c>
      <c r="X77" s="22">
        <f>'[1]Mitchell'!D29/1000000000</f>
        <v>0.442</v>
      </c>
      <c r="Y77" s="14">
        <f>X77+'[1]Luis'!AH70/1000</f>
        <v>0.649</v>
      </c>
      <c r="Z77" s="14">
        <f>Z78/'[1]Luis'!AJ71*'[1]Luis'!AJ70</f>
        <v>1.2028965517241381</v>
      </c>
      <c r="AA77" s="22">
        <f t="shared" si="4"/>
        <v>71.63381209495566</v>
      </c>
      <c r="AB77" s="14">
        <f t="shared" si="6"/>
        <v>105.18177386793263</v>
      </c>
      <c r="AC77" s="14">
        <f t="shared" si="7"/>
        <v>194.95037456080772</v>
      </c>
      <c r="AD77" s="14">
        <f>'[1]IMF-World Bank'!BP73/'[1]IMF-World Bank'!BP$131*100</f>
        <v>53.468451247728886</v>
      </c>
      <c r="AE77" s="94">
        <v>832469.247</v>
      </c>
      <c r="AF77" s="14">
        <v>-2.4913885206293065</v>
      </c>
      <c r="AG77" s="14">
        <v>3.2473852042406213</v>
      </c>
      <c r="AH77" s="14">
        <v>-0.2539197541297278</v>
      </c>
    </row>
    <row r="78" spans="1:34" ht="12.75">
      <c r="A78">
        <v>1938</v>
      </c>
      <c r="B78" s="86">
        <f>B$88/'[1]Maddison 2003'!B$138*'[1]Maddison 2003'!B128</f>
        <v>18.643984991490022</v>
      </c>
      <c r="C78" s="88">
        <f>'[1]INEGI Data'!L84/1000</f>
        <v>0.1854</v>
      </c>
      <c r="D78" s="88">
        <f>'[1]INEGI Data'!L84/1000</f>
        <v>0.1854</v>
      </c>
      <c r="E78" s="88">
        <f>'[1]INEGI Data'!K84/1000</f>
        <v>0.1093</v>
      </c>
      <c r="F78" s="88">
        <f>'[1]INEGI Data'!K84/1000</f>
        <v>0.1093</v>
      </c>
      <c r="G78" s="88">
        <f t="shared" si="8"/>
        <v>1.6962488563586462</v>
      </c>
      <c r="H78" s="87">
        <f>H$80/'[1]Luis'!U$73*'[1]Luis'!U71</f>
        <v>2.6546074815492107</v>
      </c>
      <c r="I78" s="87">
        <f>I$80/'[1]Luis'!V$73*'[1]Luis'!V71</f>
        <v>3.472038455627192</v>
      </c>
      <c r="J78" s="14">
        <f>J$80/'[1]Luis'!T$73*'[1]Luis'!T71</f>
        <v>226.31631228537213</v>
      </c>
      <c r="K78" s="14">
        <f>K$100/'[1]Luis'!AD$93*'[1]Luis'!AD71</f>
        <v>11.858075213872995</v>
      </c>
      <c r="L78" s="14">
        <f>'[1]IMF-World Bank'!AA74</f>
        <v>4.425931709884518</v>
      </c>
      <c r="M78" s="14">
        <f>M$105/SUM('[1]Solis'!C$66:E$66)*SUM('[1]Solis'!C39:E39)</f>
        <v>14.839187835555482</v>
      </c>
      <c r="N78" s="14">
        <f>N$105/'[1]Solis'!H$66*'[1]Solis'!H39</f>
        <v>14.477144869687693</v>
      </c>
      <c r="O78" s="22">
        <f>O$105/('[1]Solis'!F$66+'[1]Solis'!G$66)*('[1]Solis'!F39+'[1]Solis'!G39)</f>
        <v>2.2084026466581017</v>
      </c>
      <c r="P78" s="22">
        <f>'[1]Transport'!I74</f>
        <v>4.564359619949027</v>
      </c>
      <c r="Q78" s="24">
        <f>'[1]Cement'!V73</f>
        <v>374</v>
      </c>
      <c r="R78" s="10">
        <f>IF(ISNUMBER('[1]IMF-World Bank'!K74/'[1]Main'!$W75),'[1]IMF-World Bank'!K74/'[1]Main'!$W75*100/1000,".")</f>
        <v>7.737060923650773</v>
      </c>
      <c r="S78" s="10">
        <f>IF(ISNUMBER('[1]IMF-World Bank'!L74/'[1]Main'!$W75),'[1]IMF-World Bank'!L74/'[1]Main'!$W75*100/1000,".")</f>
        <v>6.723874374125077</v>
      </c>
      <c r="T78" s="91">
        <f t="shared" si="5"/>
        <v>1.1506849315068493</v>
      </c>
      <c r="U78" s="14">
        <f>U$86/'[1]Luis'!F$79*'[1]Luis'!F71</f>
        <v>78.53733041190702</v>
      </c>
      <c r="V78" s="11">
        <f t="shared" si="3"/>
        <v>0.006514101478241752</v>
      </c>
      <c r="W78" s="98">
        <f>'[1]Luis'!M71/'[1]Luis'!M70-1</f>
        <v>0.05572380375529984</v>
      </c>
      <c r="X78" s="22">
        <f>'[1]Mitchell'!D30/1000000000</f>
        <v>0.472</v>
      </c>
      <c r="Y78" s="14">
        <f>X78+'[1]Luis'!AH71/1000</f>
        <v>0.6955</v>
      </c>
      <c r="Z78" s="14">
        <f>Z79/'[1]Luis'!AJ72*'[1]Luis'!AJ71</f>
        <v>1.2310344827586208</v>
      </c>
      <c r="AA78" s="22">
        <f t="shared" si="4"/>
        <v>72.45818960244375</v>
      </c>
      <c r="AB78" s="14">
        <f t="shared" si="6"/>
        <v>106.76837048410938</v>
      </c>
      <c r="AC78" s="14">
        <f t="shared" si="7"/>
        <v>188.97993635353902</v>
      </c>
      <c r="AD78" s="14">
        <f>'[1]IMF-World Bank'!BP74/'[1]IMF-World Bank'!BP$131*100</f>
        <v>49.87475652635654</v>
      </c>
      <c r="AE78" s="94">
        <v>799356.735</v>
      </c>
      <c r="AF78" s="14">
        <v>1.509879942115272</v>
      </c>
      <c r="AG78" s="14">
        <v>5.891076215641427</v>
      </c>
      <c r="AH78" s="14">
        <v>3.998249585854863</v>
      </c>
    </row>
    <row r="79" spans="1:34" ht="12.75">
      <c r="A79">
        <v>1939</v>
      </c>
      <c r="B79" s="86">
        <f>B$88/'[1]Maddison 2003'!B$138*'[1]Maddison 2003'!B129</f>
        <v>18.96757001392542</v>
      </c>
      <c r="C79" s="88">
        <f>'[1]INEGI Data'!L85/1000</f>
        <v>0.2161</v>
      </c>
      <c r="D79" s="88">
        <f>'[1]INEGI Data'!L85/1000</f>
        <v>0.2161</v>
      </c>
      <c r="E79" s="88">
        <f>'[1]INEGI Data'!K85/1000</f>
        <v>0.12819999999999998</v>
      </c>
      <c r="F79" s="88">
        <f>'[1]INEGI Data'!K85/1000</f>
        <v>0.12819999999999998</v>
      </c>
      <c r="G79" s="88">
        <f t="shared" si="8"/>
        <v>1.685647425897036</v>
      </c>
      <c r="H79" s="87">
        <f>H$80/'[1]Luis'!U$73*'[1]Luis'!U72</f>
        <v>3.177184553498003</v>
      </c>
      <c r="I79" s="87">
        <f>I$80/'[1]Luis'!V$73*'[1]Luis'!V72</f>
        <v>4.735281626372927</v>
      </c>
      <c r="J79" s="14">
        <f>J$80/'[1]Luis'!T$73*'[1]Luis'!T72</f>
        <v>256.27850977529226</v>
      </c>
      <c r="K79" s="14">
        <f>K$100/'[1]Luis'!AD$93*'[1]Luis'!AD72</f>
        <v>12.424243261219717</v>
      </c>
      <c r="L79" s="14">
        <f>'[1]IMF-World Bank'!AA75</f>
        <v>4.774</v>
      </c>
      <c r="M79" s="14">
        <f>M$105/SUM('[1]Solis'!C$66:E$66)*SUM('[1]Solis'!C40:E40)</f>
        <v>16.072676236704446</v>
      </c>
      <c r="N79" s="14">
        <f>N$105/'[1]Solis'!H$66*'[1]Solis'!H40</f>
        <v>15.634945962912877</v>
      </c>
      <c r="O79" s="22">
        <f>O$105/('[1]Solis'!F$66+'[1]Solis'!G$66)*('[1]Solis'!F40+'[1]Solis'!G40)</f>
        <v>2.104020315815133</v>
      </c>
      <c r="P79" s="22">
        <f>'[1]Transport'!I75</f>
        <v>4.846162926699856</v>
      </c>
      <c r="Q79" s="24">
        <f>'[1]Cement'!V74</f>
        <v>409</v>
      </c>
      <c r="R79" s="10">
        <f>IF(ISNUMBER('[1]IMF-World Bank'!K75/'[1]Main'!$W76),'[1]IMF-World Bank'!K75/'[1]Main'!$W76*100/1000,".")</f>
        <v>8.636765789395636</v>
      </c>
      <c r="S79" s="10">
        <f>IF(ISNUMBER('[1]IMF-World Bank'!L75/'[1]Main'!$W76),'[1]IMF-World Bank'!L75/'[1]Main'!$W76*100/1000,".")</f>
        <v>8.561137367421942</v>
      </c>
      <c r="T79" s="91">
        <f t="shared" si="5"/>
        <v>1.0088339222614842</v>
      </c>
      <c r="U79" s="14">
        <f>U$86/'[1]Luis'!F$79*'[1]Luis'!F72</f>
        <v>70.22210561324472</v>
      </c>
      <c r="V79" s="11">
        <f t="shared" si="3"/>
        <v>0.0066112710929487435</v>
      </c>
      <c r="W79" s="98">
        <f>'[1]Luis'!M72/'[1]Luis'!M71-1</f>
        <v>0.014916810097532984</v>
      </c>
      <c r="X79" s="22">
        <f>'[1]Mitchell'!D31/1000000000</f>
        <v>0.598</v>
      </c>
      <c r="Y79" s="14">
        <f>X79+'[1]Luis'!AH72/1000</f>
        <v>0.8826</v>
      </c>
      <c r="Z79" s="14">
        <f>Z80/'[1]Luis'!AJ73*'[1]Luis'!AJ72</f>
        <v>1.3157241379310347</v>
      </c>
      <c r="AA79" s="22">
        <f t="shared" si="4"/>
        <v>90.45159268053573</v>
      </c>
      <c r="AB79" s="14">
        <f t="shared" si="6"/>
        <v>133.49929046796126</v>
      </c>
      <c r="AC79" s="14">
        <f t="shared" si="7"/>
        <v>199.01228060884105</v>
      </c>
      <c r="AD79" s="14">
        <f>'[1]IMF-World Bank'!BP75/'[1]IMF-World Bank'!BP$131*100</f>
        <v>48.06856028341065</v>
      </c>
      <c r="AE79" s="94">
        <v>862994.844</v>
      </c>
      <c r="AF79" s="14">
        <v>1.5015085785140347</v>
      </c>
      <c r="AG79" s="14">
        <v>-2.9431797606370913</v>
      </c>
      <c r="AH79" s="14">
        <v>3.8383744248943197</v>
      </c>
    </row>
    <row r="80" spans="1:34" ht="12.75">
      <c r="A80">
        <v>1940</v>
      </c>
      <c r="B80" s="86">
        <f>B$88/'[1]Maddison 2003'!B$138*'[1]Maddison 2003'!B130</f>
        <v>19.294939656506266</v>
      </c>
      <c r="C80" s="88">
        <f>'[1]INEGI Data'!L86/1000</f>
        <v>0.2139</v>
      </c>
      <c r="D80" s="88">
        <f>'[1]INEGI Data'!L86/1000</f>
        <v>0.2139</v>
      </c>
      <c r="E80" s="88">
        <f>'[1]INEGI Data'!K86/1000</f>
        <v>0.13240000000000002</v>
      </c>
      <c r="F80" s="88">
        <f>'[1]INEGI Data'!K86/1000</f>
        <v>0.13240000000000002</v>
      </c>
      <c r="G80" s="88">
        <f t="shared" si="8"/>
        <v>1.6155589123867067</v>
      </c>
      <c r="H80" s="87">
        <f>H$101/'[1]INEGI Data'!M$107*'[1]INEGI Data'!M86</f>
        <v>3.1262879709780176</v>
      </c>
      <c r="I80" s="87">
        <f>I$101/'[1]INEGI Data'!N$107*'[1]INEGI Data'!N86</f>
        <v>4.334870927200116</v>
      </c>
      <c r="J80" s="14">
        <f>J$101/'[1]INEGI Data'!O$107*'[1]INEGI Data'!O86</f>
        <v>228.51360826706912</v>
      </c>
      <c r="K80" s="14">
        <f>K$100/'[1]Luis'!AD$93*'[1]Luis'!AD73</f>
        <v>15.22362971754517</v>
      </c>
      <c r="L80" s="14">
        <f>'[1]IMF-World Bank'!AA76</f>
        <v>5.857</v>
      </c>
      <c r="M80" s="14">
        <f>M$105/SUM('[1]Solis'!C$66:E$66)*SUM('[1]Solis'!C41:E41)</f>
        <v>15.271841951501818</v>
      </c>
      <c r="N80" s="14">
        <f>N$105/'[1]Solis'!H$66*'[1]Solis'!H41</f>
        <v>16.656126527137488</v>
      </c>
      <c r="O80" s="22">
        <f>O$105/('[1]Solis'!F$66+'[1]Solis'!G$66)*('[1]Solis'!F41+'[1]Solis'!G41)</f>
        <v>2.0392077574485836</v>
      </c>
      <c r="P80" s="22">
        <f>'[1]Transport'!I76</f>
        <v>5.068189774442933</v>
      </c>
      <c r="Q80" s="24">
        <f>'[1]Cement'!V75</f>
        <v>484</v>
      </c>
      <c r="R80" s="10">
        <f>IF(ISNUMBER('[1]IMF-World Bank'!K76/'[1]Main'!$W77),'[1]IMF-World Bank'!K76/'[1]Main'!$W77*100/1000,".")</f>
        <v>8.287706154051891</v>
      </c>
      <c r="S80" s="10">
        <f>IF(ISNUMBER('[1]IMF-World Bank'!L76/'[1]Main'!$W77),'[1]IMF-World Bank'!L76/'[1]Main'!$W77*100/1000,".")</f>
        <v>8.478299118949277</v>
      </c>
      <c r="T80" s="91">
        <f t="shared" si="5"/>
        <v>0.9775199055584859</v>
      </c>
      <c r="U80" s="14">
        <f>U$86/'[1]Luis'!F$79*'[1]Luis'!F73</f>
        <v>68.73536812594035</v>
      </c>
      <c r="V80" s="11">
        <f t="shared" si="3"/>
        <v>0.006805610322362725</v>
      </c>
      <c r="W80" s="98">
        <f>'[1]Luis'!M73/'[1]Luis'!M72-1</f>
        <v>0.02939513849632558</v>
      </c>
      <c r="X80" s="22">
        <f>'[1]Mitchell'!D32/1000000000</f>
        <v>0.661</v>
      </c>
      <c r="Y80" s="14">
        <f>X80+'[1]Luis'!AH73/1000</f>
        <v>1.0601</v>
      </c>
      <c r="Z80" s="14">
        <f>Z81/'[1]Luis'!AJ74*'[1]Luis'!AJ73</f>
        <v>1.5706206896551727</v>
      </c>
      <c r="AA80" s="22">
        <f t="shared" si="4"/>
        <v>97.12574900564077</v>
      </c>
      <c r="AB80" s="14">
        <f t="shared" si="6"/>
        <v>155.76854239164868</v>
      </c>
      <c r="AC80" s="14">
        <f t="shared" si="7"/>
        <v>230.78322373148973</v>
      </c>
      <c r="AD80" s="14">
        <f>'[1]IMF-World Bank'!BP76/'[1]IMF-World Bank'!BP$131*100</f>
        <v>47.999069190807774</v>
      </c>
      <c r="AE80" s="94">
        <v>929737.2509999999</v>
      </c>
      <c r="AF80" s="14">
        <v>-0.7334978487518506</v>
      </c>
      <c r="AG80" s="14">
        <v>-0.7172759329080003</v>
      </c>
      <c r="AH80" s="14">
        <v>1.1281146431449063</v>
      </c>
    </row>
    <row r="81" spans="1:34" ht="12.75">
      <c r="A81">
        <v>1941</v>
      </c>
      <c r="B81" s="86">
        <f>B$88/'[1]Maddison 2003'!B$138*'[1]Maddison 2003'!B131</f>
        <v>19.82667878694105</v>
      </c>
      <c r="C81" s="88">
        <f>'[1]INEGI Data'!L87/1000</f>
        <v>0.2432</v>
      </c>
      <c r="D81" s="88">
        <f>'[1]INEGI Data'!L87/1000</f>
        <v>0.2432</v>
      </c>
      <c r="E81" s="88">
        <f>'[1]INEGI Data'!K87/1000</f>
        <v>0.1995</v>
      </c>
      <c r="F81" s="88">
        <f>'[1]INEGI Data'!K87/1000</f>
        <v>0.1995</v>
      </c>
      <c r="G81" s="88">
        <f t="shared" si="8"/>
        <v>1.219047619047619</v>
      </c>
      <c r="H81" s="87">
        <f>H$101/'[1]INEGI Data'!M$107*'[1]INEGI Data'!M87</f>
        <v>3.510405264340504</v>
      </c>
      <c r="I81" s="87">
        <f>I$101/'[1]INEGI Data'!N$107*'[1]INEGI Data'!N87</f>
        <v>6.047412528069299</v>
      </c>
      <c r="J81" s="14">
        <f>J$101/'[1]INEGI Data'!O$107*'[1]INEGI Data'!O87</f>
        <v>214.2274340925408</v>
      </c>
      <c r="K81" s="14">
        <f>K$100/'[1]Luis'!AD$93*'[1]Luis'!AD74</f>
        <v>19.218259829380372</v>
      </c>
      <c r="L81" s="14">
        <f>'[1]IMF-World Bank'!AA77</f>
        <v>7.198</v>
      </c>
      <c r="M81" s="14">
        <f>M$105/SUM('[1]Solis'!C$66:E$66)*SUM('[1]Solis'!C42:E42)</f>
        <v>17.46395613896325</v>
      </c>
      <c r="N81" s="14">
        <f>N$105/'[1]Solis'!H$66*'[1]Solis'!H42</f>
        <v>18.172845959262478</v>
      </c>
      <c r="O81" s="22">
        <f>O$105/('[1]Solis'!F$66+'[1]Solis'!G$66)*('[1]Solis'!F42+'[1]Solis'!G42)</f>
        <v>2.031020907970704</v>
      </c>
      <c r="P81" s="22">
        <f>'[1]Transport'!I77</f>
        <v>5.452467010921335</v>
      </c>
      <c r="Q81" s="24">
        <f>'[1]Cement'!V76</f>
        <v>537</v>
      </c>
      <c r="R81" s="10">
        <f>IF(ISNUMBER('[1]IMF-World Bank'!K77/'[1]Main'!$W78),'[1]IMF-World Bank'!K77/'[1]Main'!$W78*100/1000,".")</f>
        <v>9.096097164160234</v>
      </c>
      <c r="S81" s="10">
        <f>IF(ISNUMBER('[1]IMF-World Bank'!L77/'[1]Main'!$W78),'[1]IMF-World Bank'!L77/'[1]Main'!$W78*100/1000,".")</f>
        <v>9.49480229803523</v>
      </c>
      <c r="T81" s="91">
        <f t="shared" si="5"/>
        <v>0.9580080636373545</v>
      </c>
      <c r="U81" s="14">
        <f>U$86/'[1]Luis'!F$79*'[1]Luis'!F74</f>
        <v>76.6397553838454</v>
      </c>
      <c r="V81" s="11">
        <f aca="true" t="shared" si="10" ref="V81:V90">V82/(W82+1)</f>
        <v>0.007003831982237367</v>
      </c>
      <c r="W81" s="98">
        <f>'[1]Luis'!M74/'[1]Luis'!M73-1</f>
        <v>0.029126213592232997</v>
      </c>
      <c r="X81" s="22">
        <f>'[1]Mitchell'!D33/1000000000</f>
        <v>0.797</v>
      </c>
      <c r="Y81" s="14">
        <f>X81+'[1]Luis'!AH74/1000</f>
        <v>1.2691000000000001</v>
      </c>
      <c r="Z81" s="14">
        <f>Z82/'[1]Luis'!AJ75*'[1]Luis'!AJ74</f>
        <v>1.9001379310344828</v>
      </c>
      <c r="AA81" s="22">
        <f aca="true" t="shared" si="11" ref="AA81:AA92">X81/V81</f>
        <v>113.79484859449744</v>
      </c>
      <c r="AB81" s="14">
        <f t="shared" si="6"/>
        <v>181.20080596145132</v>
      </c>
      <c r="AC81" s="14">
        <f t="shared" si="7"/>
        <v>271.2997593108288</v>
      </c>
      <c r="AD81" s="14">
        <f>'[1]IMF-World Bank'!BP77/'[1]IMF-World Bank'!BP$131*100</f>
        <v>47.628753378774434</v>
      </c>
      <c r="AE81" s="94">
        <v>1098921.492</v>
      </c>
      <c r="AF81" s="14">
        <v>-4.955227916283123</v>
      </c>
      <c r="AG81" s="14">
        <v>-15.934265007517903</v>
      </c>
      <c r="AH81" s="14">
        <v>-2.841579591509724</v>
      </c>
    </row>
    <row r="82" spans="1:34" ht="12.75">
      <c r="A82">
        <v>1942</v>
      </c>
      <c r="B82" s="86">
        <f>B$88/'[1]Maddison 2003'!B$138*'[1]Maddison 2003'!B132</f>
        <v>20.372610242921244</v>
      </c>
      <c r="C82" s="88">
        <f>'[1]INEGI Data'!L88/1000</f>
        <v>0.2725</v>
      </c>
      <c r="D82" s="88">
        <f>'[1]INEGI Data'!L88/1000</f>
        <v>0.2725</v>
      </c>
      <c r="E82" s="88">
        <f>'[1]INEGI Data'!K88/1000</f>
        <v>0.1722</v>
      </c>
      <c r="F82" s="88">
        <f>'[1]INEGI Data'!K88/1000</f>
        <v>0.1722</v>
      </c>
      <c r="G82" s="88">
        <f t="shared" si="8"/>
        <v>1.5824622531939607</v>
      </c>
      <c r="H82" s="87">
        <f>H$101/'[1]INEGI Data'!M$107*'[1]INEGI Data'!M88</f>
        <v>3.4890654147092555</v>
      </c>
      <c r="I82" s="87">
        <f>I$101/'[1]INEGI Data'!N$107*'[1]INEGI Data'!N88</f>
        <v>4.655972477363088</v>
      </c>
      <c r="J82" s="14">
        <f>J$101/'[1]INEGI Data'!O$107*'[1]INEGI Data'!O88</f>
        <v>215.4153909324213</v>
      </c>
      <c r="K82" s="14">
        <f>K$100/'[1]Luis'!AD$93*'[1]Luis'!AD75</f>
        <v>16.554124628809966</v>
      </c>
      <c r="L82" s="14">
        <f>'[1]IMF-World Bank'!AA78</f>
        <v>4.051</v>
      </c>
      <c r="M82" s="14">
        <f>M$105/SUM('[1]Solis'!C$66:E$66)*SUM('[1]Solis'!C43:E43)</f>
        <v>19.052051246907446</v>
      </c>
      <c r="N82" s="14">
        <f>N$105/'[1]Solis'!H$66*'[1]Solis'!H43</f>
        <v>19.592310099556553</v>
      </c>
      <c r="O82" s="22">
        <f>O$105/('[1]Solis'!F$66+'[1]Solis'!G$66)*('[1]Solis'!F43+'[1]Solis'!G43)</f>
        <v>2.134038763900693</v>
      </c>
      <c r="P82" s="22">
        <f>'[1]Transport'!I78</f>
        <v>5.9989946361350635</v>
      </c>
      <c r="Q82" s="24">
        <f>'[1]Cement'!V77</f>
        <v>560</v>
      </c>
      <c r="R82" s="10">
        <f>IF(ISNUMBER('[1]IMF-World Bank'!K78/'[1]Main'!$W79),'[1]IMF-World Bank'!K78/'[1]Main'!$W79*100/1000,".")</f>
        <v>9.613761230413253</v>
      </c>
      <c r="S82" s="10">
        <f>IF(ISNUMBER('[1]IMF-World Bank'!L78/'[1]Main'!$W79),'[1]IMF-World Bank'!L78/'[1]Main'!$W79*100/1000,".")</f>
        <v>9.179179491649048</v>
      </c>
      <c r="T82" s="91">
        <f aca="true" t="shared" si="12" ref="T82:T144">R82/S82</f>
        <v>1.0473442903213273</v>
      </c>
      <c r="U82" s="14">
        <f>U$86/'[1]Luis'!F$79*'[1]Luis'!F75</f>
        <v>86.1335465043169</v>
      </c>
      <c r="V82" s="11">
        <f t="shared" si="10"/>
        <v>0.008127088054860341</v>
      </c>
      <c r="W82" s="98">
        <f>'[1]Luis'!M75/'[1]Luis'!M74-1</f>
        <v>0.1603773584905661</v>
      </c>
      <c r="X82" s="22">
        <f>'[1]Mitchell'!D34/1000000000</f>
        <v>1.021</v>
      </c>
      <c r="Y82" s="14">
        <f>X82+'[1]Luis'!AH75/1000</f>
        <v>1.7498</v>
      </c>
      <c r="Z82" s="14">
        <f>Z83/'[1]Luis'!AJ76*'[1]Luis'!AJ75</f>
        <v>2.5998620689655176</v>
      </c>
      <c r="AA82" s="22">
        <f t="shared" si="11"/>
        <v>125.62925282806538</v>
      </c>
      <c r="AB82" s="14">
        <f aca="true" t="shared" si="13" ref="AB82:AB144">Y82/V82</f>
        <v>215.30466855881374</v>
      </c>
      <c r="AC82" s="14">
        <f aca="true" t="shared" si="14" ref="AC82:AC144">Z82/V82</f>
        <v>319.9008121255301</v>
      </c>
      <c r="AD82" s="14">
        <f>'[1]IMF-World Bank'!BP78/'[1]IMF-World Bank'!BP$131*100</f>
        <v>51.094503169214555</v>
      </c>
      <c r="AE82" s="94">
        <v>1318809.267</v>
      </c>
      <c r="AF82" s="14">
        <v>-9.711874774704684</v>
      </c>
      <c r="AG82" s="14">
        <v>-6.239525926539521</v>
      </c>
      <c r="AH82" s="14">
        <v>-7.208051290423844</v>
      </c>
    </row>
    <row r="83" spans="1:34" ht="12.75">
      <c r="A83">
        <v>1943</v>
      </c>
      <c r="B83" s="86">
        <f>B$88/'[1]Maddison 2003'!B$138*'[1]Maddison 2003'!B133</f>
        <v>20.93368017948321</v>
      </c>
      <c r="C83" s="88">
        <f>'[1]INEGI Data'!L89/1000</f>
        <v>0.4101</v>
      </c>
      <c r="D83" s="88">
        <f>'[1]INEGI Data'!L89/1000</f>
        <v>0.4101</v>
      </c>
      <c r="E83" s="88">
        <f>'[1]INEGI Data'!K89/1000</f>
        <v>0.2122</v>
      </c>
      <c r="F83" s="88">
        <f>'[1]INEGI Data'!K89/1000</f>
        <v>0.2122</v>
      </c>
      <c r="G83" s="88">
        <f aca="true" t="shared" si="15" ref="G83:G144">C83/E83</f>
        <v>1.9326107445805845</v>
      </c>
      <c r="H83" s="87">
        <f>H$101/'[1]INEGI Data'!M$107*'[1]INEGI Data'!M89</f>
        <v>4.0652413547529855</v>
      </c>
      <c r="I83" s="87">
        <f>I$101/'[1]INEGI Data'!N$107*'[1]INEGI Data'!N89</f>
        <v>5.191141727634707</v>
      </c>
      <c r="J83" s="14">
        <f>J$101/'[1]INEGI Data'!O$107*'[1]INEGI Data'!O89</f>
        <v>251.74625476716537</v>
      </c>
      <c r="K83" s="14">
        <f>K$100/'[1]Luis'!AD$93*'[1]Luis'!AD76</f>
        <v>14.912237291504475</v>
      </c>
      <c r="L83" s="14">
        <f>'[1]IMF-World Bank'!AA79</f>
        <v>4.314</v>
      </c>
      <c r="M83" s="14">
        <f>M$105/SUM('[1]Solis'!C$66:E$66)*SUM('[1]Solis'!C44:E44)</f>
        <v>18.21558662274453</v>
      </c>
      <c r="N83" s="14">
        <f>N$105/'[1]Solis'!H$66*'[1]Solis'!H44</f>
        <v>20.713061557798532</v>
      </c>
      <c r="O83" s="22">
        <f>O$105/('[1]Solis'!F$66+'[1]Solis'!G$66)*('[1]Solis'!F44+'[1]Solis'!G44)</f>
        <v>2.1940756600718117</v>
      </c>
      <c r="P83" s="22">
        <f>'[1]Transport'!I79</f>
        <v>6.835865062243585</v>
      </c>
      <c r="Q83" s="24">
        <f>'[1]Cement'!V78</f>
        <v>597</v>
      </c>
      <c r="R83" s="10">
        <f>IF(ISNUMBER('[1]IMF-World Bank'!K79/'[1]Main'!$W80),'[1]IMF-World Bank'!K79/'[1]Main'!$W80*100/1000,".")</f>
        <v>9.430736190266463</v>
      </c>
      <c r="S83" s="10">
        <f>IF(ISNUMBER('[1]IMF-World Bank'!L79/'[1]Main'!$W80),'[1]IMF-World Bank'!L79/'[1]Main'!$W80*100/1000,".")</f>
        <v>10.265188022249793</v>
      </c>
      <c r="T83" s="91">
        <f t="shared" si="12"/>
        <v>0.9187105165366035</v>
      </c>
      <c r="U83" s="14">
        <f>U$86/'[1]Luis'!F$79*'[1]Luis'!F76</f>
        <v>106.86267705971625</v>
      </c>
      <c r="V83" s="11">
        <f t="shared" si="10"/>
        <v>0.010637895746605812</v>
      </c>
      <c r="W83" s="98">
        <f>'[1]Luis'!M76/'[1]Luis'!M75-1</f>
        <v>0.3089430894308942</v>
      </c>
      <c r="X83" s="22">
        <f>'[1]Mitchell'!D35/1000000000</f>
        <v>1.478</v>
      </c>
      <c r="Y83" s="14">
        <f>X83+'[1]Luis'!AH76/1000</f>
        <v>2.6734</v>
      </c>
      <c r="Z83" s="14">
        <f>Z84/'[1]Luis'!AJ77*'[1]Luis'!AJ76</f>
        <v>3.986896551724138</v>
      </c>
      <c r="AA83" s="22">
        <f t="shared" si="11"/>
        <v>138.93725180297798</v>
      </c>
      <c r="AB83" s="14">
        <f t="shared" si="13"/>
        <v>251.30909943848533</v>
      </c>
      <c r="AC83" s="14">
        <f t="shared" si="14"/>
        <v>374.78244257058265</v>
      </c>
      <c r="AD83" s="14">
        <f>'[1]IMF-World Bank'!BP79/'[1]IMF-World Bank'!BP$131*100</f>
        <v>43.19865696517694</v>
      </c>
      <c r="AE83" s="94">
        <v>1581122.448</v>
      </c>
      <c r="AF83" s="14">
        <v>-5.804800706844685</v>
      </c>
      <c r="AG83" s="14">
        <v>-2.479195579430619</v>
      </c>
      <c r="AH83" s="14">
        <v>-3.818985936258301</v>
      </c>
    </row>
    <row r="84" spans="1:34" ht="12.75">
      <c r="A84">
        <v>1944</v>
      </c>
      <c r="B84" s="86">
        <f>B$88/'[1]Maddison 2003'!B$138*'[1]Maddison 2003'!B134</f>
        <v>21.509888596626954</v>
      </c>
      <c r="C84" s="88">
        <f>'[1]INEGI Data'!L90/1000</f>
        <v>0.4322</v>
      </c>
      <c r="D84" s="88">
        <f>'[1]INEGI Data'!L90/1000</f>
        <v>0.4322</v>
      </c>
      <c r="E84" s="88">
        <f>'[1]INEGI Data'!K90/1000</f>
        <v>0.311</v>
      </c>
      <c r="F84" s="88">
        <f>'[1]INEGI Data'!K90/1000</f>
        <v>0.311</v>
      </c>
      <c r="G84" s="88">
        <f t="shared" si="15"/>
        <v>1.3897106109324757</v>
      </c>
      <c r="H84" s="87">
        <f>H$101/'[1]INEGI Data'!M$107*'[1]INEGI Data'!M90</f>
        <v>3.286336843212387</v>
      </c>
      <c r="I84" s="87">
        <f>I$101/'[1]INEGI Data'!N$107*'[1]INEGI Data'!N90</f>
        <v>7.385335653748347</v>
      </c>
      <c r="J84" s="14">
        <f>J$101/'[1]INEGI Data'!O$107*'[1]INEGI Data'!O90</f>
        <v>318.5844787279151</v>
      </c>
      <c r="K84" s="14">
        <f>K$100/'[1]Luis'!AD$93*'[1]Luis'!AD77</f>
        <v>18.321827087748062</v>
      </c>
      <c r="L84" s="14">
        <f>'[1]IMF-World Bank'!AA80</f>
        <v>6.429</v>
      </c>
      <c r="M84" s="14">
        <f>M$105/SUM('[1]Solis'!C$66:E$66)*SUM('[1]Solis'!C45:E45)</f>
        <v>19.189482554325693</v>
      </c>
      <c r="N84" s="14">
        <f>N$105/'[1]Solis'!H$66*'[1]Solis'!H45</f>
        <v>22.329351883940888</v>
      </c>
      <c r="O84" s="22">
        <f>O$105/('[1]Solis'!F$66+'[1]Solis'!G$66)*('[1]Solis'!F45+'[1]Solis'!G45)</f>
        <v>2.024880770862294</v>
      </c>
      <c r="P84" s="22">
        <f>'[1]Transport'!I80</f>
        <v>7.314076734305597</v>
      </c>
      <c r="Q84" s="24">
        <f>'[1]Cement'!V79</f>
        <v>623</v>
      </c>
      <c r="R84" s="10">
        <f>IF(ISNUMBER('[1]IMF-World Bank'!K80/'[1]Main'!$W81),'[1]IMF-World Bank'!K80/'[1]Main'!$W81*100/1000,".")</f>
        <v>10.42621952175259</v>
      </c>
      <c r="S84" s="10">
        <f>IF(ISNUMBER('[1]IMF-World Bank'!L80/'[1]Main'!$W81),'[1]IMF-World Bank'!L80/'[1]Main'!$W81*100/1000,".")</f>
        <v>9.70260933113449</v>
      </c>
      <c r="T84" s="91">
        <f t="shared" si="12"/>
        <v>1.0745789267528398</v>
      </c>
      <c r="U84" s="14">
        <f>U$86/'[1]Luis'!F$79*'[1]Luis'!F77</f>
        <v>132.13902177832313</v>
      </c>
      <c r="V84" s="11">
        <f t="shared" si="10"/>
        <v>0.013346925098225925</v>
      </c>
      <c r="W84" s="98">
        <f>'[1]Luis'!M77/'[1]Luis'!M76-1</f>
        <v>0.2546583850931676</v>
      </c>
      <c r="X84" s="22">
        <f>'[1]Mitchell'!D36/1000000000</f>
        <v>1.768</v>
      </c>
      <c r="Y84" s="14">
        <f>X84+'[1]Luis'!AH77/1000</f>
        <v>3.309</v>
      </c>
      <c r="Z84" s="14">
        <f>Z85/'[1]Luis'!AJ78*'[1]Luis'!AJ77</f>
        <v>4.974206896551725</v>
      </c>
      <c r="AA84" s="22">
        <f t="shared" si="11"/>
        <v>132.46496754784388</v>
      </c>
      <c r="AB84" s="14">
        <f t="shared" si="13"/>
        <v>247.9222724071354</v>
      </c>
      <c r="AC84" s="14">
        <f t="shared" si="14"/>
        <v>372.68560810406416</v>
      </c>
      <c r="AD84" s="14">
        <f>'[1]IMF-World Bank'!BP80/'[1]IMF-World Bank'!BP$131*100</f>
        <v>37.85293266966811</v>
      </c>
      <c r="AE84" s="94">
        <v>1713572.496</v>
      </c>
      <c r="AF84" s="14">
        <v>-0.8204902506318926</v>
      </c>
      <c r="AG84" s="14">
        <v>-0.7473300598124936</v>
      </c>
      <c r="AH84" s="14">
        <v>0.8988095097823834</v>
      </c>
    </row>
    <row r="85" spans="1:34" ht="12.75">
      <c r="A85">
        <v>1945</v>
      </c>
      <c r="B85" s="86">
        <f>B$88/'[1]Maddison 2003'!B$138*'[1]Maddison 2003'!B135</f>
        <v>22.446582082624168</v>
      </c>
      <c r="C85" s="88">
        <f>'[1]INEGI Data'!L91/1000</f>
        <v>0.5007</v>
      </c>
      <c r="D85" s="88">
        <f>'[1]INEGI Data'!L91/1000</f>
        <v>0.5007</v>
      </c>
      <c r="E85" s="88">
        <f>'[1]INEGI Data'!K91/1000</f>
        <v>0.3725</v>
      </c>
      <c r="F85" s="88">
        <f>'[1]INEGI Data'!K91/1000</f>
        <v>0.3725</v>
      </c>
      <c r="G85" s="88">
        <f t="shared" si="15"/>
        <v>1.3441610738255034</v>
      </c>
      <c r="H85" s="87">
        <f>H$101/'[1]INEGI Data'!M$107*'[1]INEGI Data'!M91</f>
        <v>3.5424150387873787</v>
      </c>
      <c r="I85" s="87">
        <f>I$101/'[1]INEGI Data'!N$107*'[1]INEGI Data'!N91</f>
        <v>8.8570510919953</v>
      </c>
      <c r="J85" s="14">
        <f>J$101/'[1]INEGI Data'!O$107*'[1]INEGI Data'!O91</f>
        <v>342.83337861868085</v>
      </c>
      <c r="K85" s="14">
        <f>K$100/'[1]Luis'!AD$93*'[1]Luis'!AD78</f>
        <v>26.553281420561227</v>
      </c>
      <c r="L85" s="14">
        <f>'[1]IMF-World Bank'!AA81</f>
        <v>13.799</v>
      </c>
      <c r="M85" s="14">
        <f>M$105/SUM('[1]Solis'!C$66:E$66)*SUM('[1]Solis'!C46:E46)</f>
        <v>18.84675262718389</v>
      </c>
      <c r="N85" s="14">
        <f>N$105/'[1]Solis'!H$66*'[1]Solis'!H46</f>
        <v>23.121287831706912</v>
      </c>
      <c r="O85" s="22">
        <f>O$105/('[1]Solis'!F$66+'[1]Solis'!G$66)*('[1]Solis'!F46+'[1]Solis'!G46)</f>
        <v>2.1681506367251924</v>
      </c>
      <c r="P85" s="22">
        <f>'[1]Transport'!I81</f>
        <v>7.779479165151662</v>
      </c>
      <c r="Q85" s="24">
        <f>'[1]Cement'!V80</f>
        <v>808</v>
      </c>
      <c r="R85" s="10">
        <f>IF(ISNUMBER('[1]IMF-World Bank'!K81/'[1]Main'!$W82),'[1]IMF-World Bank'!K81/'[1]Main'!$W82*100/1000,".")</f>
        <v>10.530965380413798</v>
      </c>
      <c r="S85" s="10">
        <f>IF(ISNUMBER('[1]IMF-World Bank'!L81/'[1]Main'!$W82),'[1]IMF-World Bank'!L81/'[1]Main'!$W82*100/1000,".")</f>
        <v>9.79213788297561</v>
      </c>
      <c r="T85" s="91">
        <f t="shared" si="12"/>
        <v>1.075451092117759</v>
      </c>
      <c r="U85" s="14">
        <f>U$86/'[1]Luis'!F$79*'[1]Luis'!F78</f>
        <v>138.1427260255887</v>
      </c>
      <c r="V85" s="11">
        <f t="shared" si="10"/>
        <v>0.014338033397599138</v>
      </c>
      <c r="W85" s="98">
        <f>'[1]Luis'!M78/'[1]Luis'!M77-1</f>
        <v>0.07425742574257432</v>
      </c>
      <c r="X85" s="22">
        <f>'[1]Mitchell'!D37/1000000000</f>
        <v>1.658</v>
      </c>
      <c r="Y85" s="14">
        <f>X85+'[1]Luis'!AH78/1000</f>
        <v>3.5389999999999997</v>
      </c>
      <c r="Z85" s="14">
        <f>Z86/'[1]Luis'!AJ79*'[1]Luis'!AJ78</f>
        <v>5.480827586206897</v>
      </c>
      <c r="AA85" s="22">
        <f t="shared" si="11"/>
        <v>115.63650007103675</v>
      </c>
      <c r="AB85" s="14">
        <f t="shared" si="13"/>
        <v>246.8260396570561</v>
      </c>
      <c r="AC85" s="14">
        <f t="shared" si="14"/>
        <v>382.25797319768037</v>
      </c>
      <c r="AD85" s="14">
        <f>'[1]IMF-World Bank'!BP81/'[1]IMF-World Bank'!BP$131*100</f>
        <v>40.15980857392273</v>
      </c>
      <c r="AE85" s="94">
        <v>1644760.5569999998</v>
      </c>
      <c r="AF85" s="14">
        <v>-2.542658429145562</v>
      </c>
      <c r="AG85" s="14">
        <v>-1.8248906718775448</v>
      </c>
      <c r="AH85" s="14">
        <v>-1.2103682259421822</v>
      </c>
    </row>
    <row r="86" spans="1:34" ht="12.75">
      <c r="A86">
        <v>1946</v>
      </c>
      <c r="B86" s="86">
        <f>B$88/'[1]Maddison 2003'!B$138*'[1]Maddison 2003'!B136</f>
        <v>23.098482902676775</v>
      </c>
      <c r="C86" s="88">
        <f>'[1]INEGI Data'!L92/1000</f>
        <v>0.5701</v>
      </c>
      <c r="D86" s="88">
        <f>'[1]INEGI Data'!L92/1000</f>
        <v>0.5701</v>
      </c>
      <c r="E86" s="88">
        <f>'[1]INEGI Data'!K92/1000</f>
        <v>0.6006</v>
      </c>
      <c r="F86" s="88">
        <f>'[1]INEGI Data'!K92/1000</f>
        <v>0.6006</v>
      </c>
      <c r="G86" s="88">
        <f t="shared" si="15"/>
        <v>0.9492174492174492</v>
      </c>
      <c r="H86" s="87">
        <f>H$101/'[1]INEGI Data'!M$107*'[1]INEGI Data'!M92</f>
        <v>3.6064345876811257</v>
      </c>
      <c r="I86" s="87">
        <f>I$101/'[1]INEGI Data'!N$107*'[1]INEGI Data'!N92</f>
        <v>11.800481968489207</v>
      </c>
      <c r="J86" s="14">
        <f>J$101/'[1]INEGI Data'!O$107*'[1]INEGI Data'!O92</f>
        <v>316.83231938313395</v>
      </c>
      <c r="K86" s="14">
        <f>K$100/'[1]Luis'!AD$93*'[1]Luis'!AD79</f>
        <v>37.31991045427137</v>
      </c>
      <c r="L86" s="14">
        <f>'[1]IMF-World Bank'!AA82</f>
        <v>16.625</v>
      </c>
      <c r="M86" s="14">
        <f>M$105/SUM('[1]Solis'!C$66:E$66)*SUM('[1]Solis'!C47:E47)</f>
        <v>19.662857057655213</v>
      </c>
      <c r="N86" s="14">
        <f>N$105/'[1]Solis'!H$66*'[1]Solis'!H47</f>
        <v>25.29795388697026</v>
      </c>
      <c r="O86" s="22">
        <f>O$105/('[1]Solis'!F$66+'[1]Solis'!G$66)*('[1]Solis'!F47+'[1]Solis'!G47)</f>
        <v>2.0085070719065343</v>
      </c>
      <c r="P86" s="22">
        <f>'[1]Transport'!I82</f>
        <v>8.667586556123972</v>
      </c>
      <c r="Q86" s="24">
        <f>'[1]Cement'!V81</f>
        <v>878</v>
      </c>
      <c r="R86" s="10">
        <f>IF(ISNUMBER('[1]IMF-World Bank'!K82/'[1]Main'!$W83),'[1]IMF-World Bank'!K82/'[1]Main'!$W83*100/1000,".")</f>
        <v>9.409933095729109</v>
      </c>
      <c r="S86" s="10">
        <f>IF(ISNUMBER('[1]IMF-World Bank'!L82/'[1]Main'!$W83),'[1]IMF-World Bank'!L82/'[1]Main'!$W83*100/1000,".")</f>
        <v>11.1951319974932</v>
      </c>
      <c r="T86" s="91">
        <f t="shared" si="12"/>
        <v>0.8405379318293137</v>
      </c>
      <c r="U86" s="14">
        <v>159.80436123699945</v>
      </c>
      <c r="V86" s="11">
        <f>V87/(W87+1)</f>
        <v>0.01797209716196758</v>
      </c>
      <c r="W86" s="98">
        <f>'[1]Luis'!M79/'[1]Luis'!M78-1</f>
        <v>0.2534562211981566</v>
      </c>
      <c r="X86" s="22">
        <f>'[1]Mitchell'!D38/1000000000</f>
        <v>1.729</v>
      </c>
      <c r="Y86" s="14">
        <f>X86+'[1]Luis'!AH79/1000</f>
        <v>3.4610000000000003</v>
      </c>
      <c r="Z86" s="14">
        <f>Z87/'[1]Luis'!AJ80*'[1]Luis'!AJ79</f>
        <v>5.317103448275863</v>
      </c>
      <c r="AA86" s="22">
        <f t="shared" si="11"/>
        <v>96.2046879903864</v>
      </c>
      <c r="AB86" s="14">
        <f t="shared" si="13"/>
        <v>192.57630140817082</v>
      </c>
      <c r="AC86" s="14">
        <f t="shared" si="14"/>
        <v>295.85325520762694</v>
      </c>
      <c r="AD86" s="14">
        <f>'[1]IMF-World Bank'!BP82/'[1]IMF-World Bank'!BP$131*100</f>
        <v>35.11995703131012</v>
      </c>
      <c r="AE86" s="94">
        <v>1305357.3090000001</v>
      </c>
      <c r="AF86" s="14">
        <v>-6.831331764005774</v>
      </c>
      <c r="AG86" s="14">
        <v>-27.438568573156285</v>
      </c>
      <c r="AH86" s="14">
        <v>-5.023380530980182</v>
      </c>
    </row>
    <row r="87" spans="1:34" ht="12.75">
      <c r="A87">
        <v>1947</v>
      </c>
      <c r="B87" s="86">
        <f>B$88/'[1]Maddison 2003'!B$138*'[1]Maddison 2003'!B137</f>
        <v>23.7693068234566</v>
      </c>
      <c r="C87" s="88">
        <f>'[1]INEGI Data'!L93/1000</f>
        <v>0.7139</v>
      </c>
      <c r="D87" s="88">
        <f>'[1]INEGI Data'!L93/1000</f>
        <v>0.7139</v>
      </c>
      <c r="E87" s="88">
        <f>'[1]INEGI Data'!K93/1000</f>
        <v>0.7202999999999999</v>
      </c>
      <c r="F87" s="88">
        <f>'[1]INEGI Data'!K93/1000</f>
        <v>0.7202999999999999</v>
      </c>
      <c r="G87" s="88">
        <f t="shared" si="15"/>
        <v>0.9911148132722477</v>
      </c>
      <c r="H87" s="87">
        <f>H$101/'[1]INEGI Data'!M$107*'[1]INEGI Data'!M93</f>
        <v>3.77715338473112</v>
      </c>
      <c r="I87" s="87">
        <f>I$101/'[1]INEGI Data'!N$107*'[1]INEGI Data'!N93</f>
        <v>12.656752768923797</v>
      </c>
      <c r="J87" s="14">
        <f>J$101/'[1]INEGI Data'!O$107*'[1]INEGI Data'!O93</f>
        <v>338.78464651898133</v>
      </c>
      <c r="K87" s="14">
        <f>K$100/'[1]Luis'!AD$93*'[1]Luis'!AD80</f>
        <v>43.62010267002405</v>
      </c>
      <c r="L87" s="14">
        <f>'[1]IMF-World Bank'!AA83</f>
        <v>19.442</v>
      </c>
      <c r="M87" s="14">
        <f>M$105/SUM('[1]Solis'!C$66:E$66)*SUM('[1]Solis'!C48:E48)</f>
        <v>20.26008940594192</v>
      </c>
      <c r="N87" s="14">
        <f>N$105/'[1]Solis'!H$66*'[1]Solis'!H48</f>
        <v>25.69392186085327</v>
      </c>
      <c r="O87" s="22">
        <f>O$105/('[1]Solis'!F$66+'[1]Solis'!G$66)*('[1]Solis'!F48+'[1]Solis'!G48)</f>
        <v>2.4444568066036387</v>
      </c>
      <c r="P87" s="22">
        <f>'[1]Transport'!I83</f>
        <v>9.389173811288972</v>
      </c>
      <c r="Q87" s="24">
        <f>'[1]Cement'!V82</f>
        <v>999</v>
      </c>
      <c r="R87" s="10">
        <f>IF(ISNUMBER('[1]IMF-World Bank'!K83/'[1]Main'!$W84),'[1]IMF-World Bank'!K83/'[1]Main'!$W84*100/1000,".")</f>
        <v>10.785503874305377</v>
      </c>
      <c r="S87" s="10">
        <f>IF(ISNUMBER('[1]IMF-World Bank'!L83/'[1]Main'!$W84),'[1]IMF-World Bank'!L83/'[1]Main'!$W84*100/1000,".")</f>
        <v>10.230771589735925</v>
      </c>
      <c r="T87" s="91">
        <f t="shared" si="12"/>
        <v>1.0542219401248278</v>
      </c>
      <c r="U87" s="14">
        <v>152.74731980805555</v>
      </c>
      <c r="V87" s="11">
        <f>V88/(W88+1)</f>
        <v>0.02008646153396377</v>
      </c>
      <c r="W87" s="98">
        <f>'[1]Mitchell'!K39</f>
        <v>0.11764705882352941</v>
      </c>
      <c r="X87" s="22">
        <f>'[1]Mitchell'!D39/1000000000</f>
        <v>1.754</v>
      </c>
      <c r="Y87" s="14">
        <f>X87+'[1]Luis'!AH80/1000</f>
        <v>3.4699999999999998</v>
      </c>
      <c r="Z87" s="14">
        <f>Z88/'[1]Luis'!AJ81*'[1]Luis'!AJ80</f>
        <v>5.378758620689656</v>
      </c>
      <c r="AA87" s="22">
        <f t="shared" si="11"/>
        <v>87.32249814305018</v>
      </c>
      <c r="AB87" s="14">
        <f t="shared" si="13"/>
        <v>172.75317477558957</v>
      </c>
      <c r="AC87" s="14">
        <f t="shared" si="14"/>
        <v>267.7802962754205</v>
      </c>
      <c r="AD87" s="14">
        <f>'[1]IMF-World Bank'!BP83/'[1]IMF-World Bank'!BP$131*100</f>
        <v>34.041712736489195</v>
      </c>
      <c r="AE87" s="94">
        <v>1285696.755</v>
      </c>
      <c r="AF87" s="14">
        <v>-13.82697908295776</v>
      </c>
      <c r="AG87" s="14">
        <v>-10.684062295544862</v>
      </c>
      <c r="AH87" s="14">
        <v>-10.69507269029133</v>
      </c>
    </row>
    <row r="88" spans="1:34" ht="12.75">
      <c r="A88">
        <v>1948</v>
      </c>
      <c r="B88" s="86">
        <f>'[1]IMF-World Bank'!G84</f>
        <v>24.46</v>
      </c>
      <c r="C88" s="88">
        <f>'[1]INEGI Data'!L94/1000</f>
        <v>0.7155</v>
      </c>
      <c r="D88" s="88">
        <f>'[1]INEGI Data'!L94/1000</f>
        <v>0.7155</v>
      </c>
      <c r="E88" s="88">
        <f>'[1]INEGI Data'!K94/1000</f>
        <v>0.5913999999999999</v>
      </c>
      <c r="F88" s="88">
        <f>'[1]INEGI Data'!K94/1000</f>
        <v>0.5913999999999999</v>
      </c>
      <c r="G88" s="88">
        <f t="shared" si="15"/>
        <v>1.2098410551234362</v>
      </c>
      <c r="H88" s="87">
        <f>H$101/'[1]INEGI Data'!M$107*'[1]INEGI Data'!M94</f>
        <v>3.5530849636030024</v>
      </c>
      <c r="I88" s="87">
        <f>I$101/'[1]INEGI Data'!N$107*'[1]INEGI Data'!N94</f>
        <v>10.22173268018793</v>
      </c>
      <c r="J88" s="14">
        <f>J$101/'[1]INEGI Data'!O$107*'[1]INEGI Data'!O94</f>
        <v>355.04984026858995</v>
      </c>
      <c r="K88" s="14">
        <f>K$100/'[1]Luis'!AD$93*'[1]Luis'!AD81</f>
        <v>39.562564997372554</v>
      </c>
      <c r="L88" s="14">
        <f>'[1]IMF-World Bank'!AA84</f>
        <v>19.376</v>
      </c>
      <c r="M88" s="14">
        <f>M$105/SUM('[1]Solis'!C$66:E$66)*SUM('[1]Solis'!C49:E49)</f>
        <v>22.236724876834</v>
      </c>
      <c r="N88" s="14">
        <f>N$105/'[1]Solis'!H$66*'[1]Solis'!H49</f>
        <v>27.310212186995628</v>
      </c>
      <c r="O88" s="22">
        <f>O$105/('[1]Solis'!F$66+'[1]Solis'!G$66)*('[1]Solis'!F49+'[1]Solis'!G49)</f>
        <v>2.4635594553853584</v>
      </c>
      <c r="P88" s="22">
        <f>'[1]Transport'!I84</f>
        <v>10.123570307669919</v>
      </c>
      <c r="Q88" s="24">
        <f>'[1]Cement'!V83</f>
        <v>1080</v>
      </c>
      <c r="R88" s="10">
        <f>IF(ISNUMBER('[1]IMF-World Bank'!K84/'[1]Main'!$W85),'[1]IMF-World Bank'!K84/'[1]Main'!$W85*100/1000,".")</f>
        <v>12.014040217297607</v>
      </c>
      <c r="S88" s="10">
        <f>IF(ISNUMBER('[1]IMF-World Bank'!L84/'[1]Main'!$W85),'[1]IMF-World Bank'!L84/'[1]Main'!$W85*100/1000,".")</f>
        <v>10.626999841085937</v>
      </c>
      <c r="T88" s="91">
        <f t="shared" si="12"/>
        <v>1.1305204099890092</v>
      </c>
      <c r="U88" s="14">
        <v>123.02434739479828</v>
      </c>
      <c r="V88" s="11">
        <f>'[1]IMF-World Bank'!AT84/'[1]IMF-World Bank'!AT$131*100</f>
        <v>0.021341865379836504</v>
      </c>
      <c r="W88" s="99">
        <f>'[1]Mitchell'!K40</f>
        <v>0.0625</v>
      </c>
      <c r="X88" s="22">
        <f>'[1]Mitchell'!D40/1000000000</f>
        <v>2.118</v>
      </c>
      <c r="Y88" s="14">
        <f>X88+'[1]Luis'!AH81/1000</f>
        <v>3.944</v>
      </c>
      <c r="Z88" s="89">
        <f>'[1]IMF-World Bank'!AX84</f>
        <v>6.12</v>
      </c>
      <c r="AA88" s="22">
        <f>X88/V88</f>
        <v>99.24155936252211</v>
      </c>
      <c r="AB88" s="14">
        <f t="shared" si="13"/>
        <v>184.8010907109477</v>
      </c>
      <c r="AC88" s="14">
        <f t="shared" si="14"/>
        <v>286.76031317216024</v>
      </c>
      <c r="AD88" s="14">
        <f>'[1]IMF-World Bank'!BP84/'[1]IMF-World Bank'!BP$131*100</f>
        <v>84.63534583850651</v>
      </c>
      <c r="AE88" s="94">
        <v>1334330.757</v>
      </c>
      <c r="AF88" s="14">
        <v>-5.673930284762881</v>
      </c>
      <c r="AG88" s="14">
        <v>-0.4198799431153164</v>
      </c>
      <c r="AH88" s="14">
        <v>-4.30490215433651</v>
      </c>
    </row>
    <row r="89" spans="1:34" ht="12.75">
      <c r="A89">
        <v>1949</v>
      </c>
      <c r="B89" s="86">
        <f>'[1]IMF-World Bank'!G85</f>
        <v>25.13</v>
      </c>
      <c r="C89" s="88">
        <f>'[1]INEGI Data'!L95/1000</f>
        <v>0.7011000000000001</v>
      </c>
      <c r="D89" s="88">
        <f>'[1]INEGI Data'!L95/1000</f>
        <v>0.7011000000000001</v>
      </c>
      <c r="E89" s="88">
        <f>'[1]INEGI Data'!K95/1000</f>
        <v>0.5144</v>
      </c>
      <c r="F89" s="88">
        <f>'[1]INEGI Data'!K95/1000</f>
        <v>0.5144</v>
      </c>
      <c r="G89" s="88">
        <f t="shared" si="15"/>
        <v>1.3629471228615866</v>
      </c>
      <c r="H89" s="87">
        <f>H$101/'[1]INEGI Data'!M$107*'[1]INEGI Data'!M95</f>
        <v>4.0545714299373605</v>
      </c>
      <c r="I89" s="87">
        <f>I$101/'[1]INEGI Data'!N$107*'[1]INEGI Data'!N95</f>
        <v>9.151394179644692</v>
      </c>
      <c r="J89" s="14">
        <f>J$101/'[1]INEGI Data'!O$107*'[1]INEGI Data'!O95</f>
        <v>313.80755196157605</v>
      </c>
      <c r="K89" s="14">
        <f>K$100/'[1]Luis'!AD$93*'[1]Luis'!AD82</f>
        <v>36.75374240692465</v>
      </c>
      <c r="L89" s="14">
        <f>'[1]IMF-World Bank'!AA85</f>
        <v>16.686</v>
      </c>
      <c r="M89" s="14">
        <f>M$105/SUM('[1]Solis'!C$66:E$66)*SUM('[1]Solis'!C50:E50)</f>
        <v>24.355881703567224</v>
      </c>
      <c r="N89" s="14">
        <f>N$105/'[1]Solis'!H$66*'[1]Solis'!H50</f>
        <v>29.29005205641069</v>
      </c>
      <c r="O89" s="22">
        <f>O$105/('[1]Solis'!F$66+'[1]Solis'!G$66)*('[1]Solis'!F50+'[1]Solis'!G50)</f>
        <v>2.5331476759473377</v>
      </c>
      <c r="P89" s="22">
        <f>'[1]Transport'!I85</f>
        <v>10.973249974994387</v>
      </c>
      <c r="Q89" s="24">
        <f>'[1]Cement'!V84</f>
        <v>1177</v>
      </c>
      <c r="R89" s="10">
        <f>IF(ISNUMBER('[1]IMF-World Bank'!K85/'[1]Main'!$W86),'[1]IMF-World Bank'!K85/'[1]Main'!$W86*100/1000,".")</f>
        <v>15.38303973690623</v>
      </c>
      <c r="S89" s="10">
        <f>IF(ISNUMBER('[1]IMF-World Bank'!L85/'[1]Main'!$W86),'[1]IMF-World Bank'!L85/'[1]Main'!$W86*100/1000,".")</f>
        <v>17.303903979895942</v>
      </c>
      <c r="T89" s="91">
        <f t="shared" si="12"/>
        <v>0.8889924351625267</v>
      </c>
      <c r="U89" s="14">
        <v>88.49956674062942</v>
      </c>
      <c r="V89" s="11">
        <f>'[1]IMF-World Bank'!AT85/'[1]IMF-World Bank'!AT$131*100</f>
        <v>0.022486255150980093</v>
      </c>
      <c r="W89" s="99">
        <f>(V89-V88)/V88</f>
        <v>0.053621825026822285</v>
      </c>
      <c r="X89" s="22">
        <f>'[1]IMF-World Bank'!AZ85</f>
        <v>2.39</v>
      </c>
      <c r="Y89" s="89">
        <f>'[1]IMF-World Bank'!AW85</f>
        <v>4.39</v>
      </c>
      <c r="Z89" s="89">
        <f>'[1]IMF-World Bank'!AX85</f>
        <v>7.07</v>
      </c>
      <c r="AA89" s="22">
        <f aca="true" t="shared" si="16" ref="AA89:AA144">X89/V89</f>
        <v>106.28715114867977</v>
      </c>
      <c r="AB89" s="14">
        <f t="shared" si="13"/>
        <v>195.23037386724022</v>
      </c>
      <c r="AC89" s="14">
        <f t="shared" si="14"/>
        <v>314.41429231011125</v>
      </c>
      <c r="AD89" s="14">
        <f>'[1]IMF-World Bank'!BP85/'[1]IMF-World Bank'!BP$131*100</f>
        <v>87.12045340298332</v>
      </c>
      <c r="AE89" s="94">
        <v>1339504.5869999998</v>
      </c>
      <c r="AF89" s="14">
        <v>-1.2810648693718405</v>
      </c>
      <c r="AG89" s="14">
        <v>6.235317283432172</v>
      </c>
      <c r="AH89" s="14">
        <v>-0.567551109292741</v>
      </c>
    </row>
    <row r="90" spans="1:34" ht="12.75">
      <c r="A90">
        <v>1950</v>
      </c>
      <c r="B90" s="86">
        <f>'[1]IMF-World Bank'!G86</f>
        <v>27.737104</v>
      </c>
      <c r="C90" s="88">
        <f>'[1]INEGI Data'!L96/1000</f>
        <v>0.49339999999999995</v>
      </c>
      <c r="D90" s="88">
        <f>'[1]INEGI Data'!L96/1000</f>
        <v>0.49339999999999995</v>
      </c>
      <c r="E90" s="88">
        <f>'[1]INEGI Data'!K96/1000</f>
        <v>0.5557000000000001</v>
      </c>
      <c r="F90" s="88">
        <f>'[1]INEGI Data'!K96/1000</f>
        <v>0.5557000000000001</v>
      </c>
      <c r="G90" s="88">
        <f t="shared" si="15"/>
        <v>0.8878891488213062</v>
      </c>
      <c r="H90" s="87">
        <f>H$101/'[1]INEGI Data'!M$107*'[1]INEGI Data'!M96</f>
        <v>4.716106768506088</v>
      </c>
      <c r="I90" s="87">
        <f>I$101/'[1]INEGI Data'!N$107*'[1]INEGI Data'!N96</f>
        <v>10.756901930459549</v>
      </c>
      <c r="J90" s="14">
        <f>J$101/'[1]INEGI Data'!O$107*'[1]INEGI Data'!O96</f>
        <v>206.58767424077</v>
      </c>
      <c r="K90" s="14">
        <f>K$100/'[1]Luis'!AD$93*'[1]Luis'!AD83</f>
        <v>41.688840552963576</v>
      </c>
      <c r="L90" s="14">
        <f>'[1]IMF-World Bank'!AA86</f>
        <v>18.097</v>
      </c>
      <c r="M90" s="14">
        <f>M$105/SUM('[1]Solis'!C$66:E$66)*SUM('[1]Solis'!C51:E51)</f>
        <v>26.773654704443803</v>
      </c>
      <c r="N90" s="14">
        <f>N$105/'[1]Solis'!H$66*'[1]Solis'!H51</f>
        <v>32.98343754379903</v>
      </c>
      <c r="O90" s="22">
        <f>O$105/('[1]Solis'!F$66+'[1]Solis'!G$66)*('[1]Solis'!F51+'[1]Solis'!G51)</f>
        <v>2.8694907419969033</v>
      </c>
      <c r="P90" s="22">
        <f>'[1]Transport'!I86</f>
        <v>11.647870012367582</v>
      </c>
      <c r="Q90" s="24">
        <f>'[1]Cement'!V85</f>
        <v>1388</v>
      </c>
      <c r="R90" s="10">
        <f>IF(ISNUMBER('[1]IMF-World Bank'!K86/'[1]Main'!$W87),'[1]IMF-World Bank'!K86/'[1]Main'!$W87*100/1000,".")</f>
        <v>14.351640269024857</v>
      </c>
      <c r="S90" s="10">
        <f>IF(ISNUMBER('[1]IMF-World Bank'!L86/'[1]Main'!$W87),'[1]IMF-World Bank'!L86/'[1]Main'!$W87*100/1000,".")</f>
        <v>15.16059953963252</v>
      </c>
      <c r="T90" s="91">
        <f t="shared" si="12"/>
        <v>0.9466406807664236</v>
      </c>
      <c r="U90" s="14">
        <v>89.65014791081435</v>
      </c>
      <c r="V90" s="11">
        <f>'[1]IMF-World Bank'!AT86/'[1]IMF-World Bank'!AT$131*100</f>
        <v>0.023838107395108995</v>
      </c>
      <c r="W90" s="99">
        <f>(V90-V89)/V89</f>
        <v>0.06011904761607134</v>
      </c>
      <c r="X90" s="22">
        <f>'[1]IMF-World Bank'!AZ86</f>
        <v>2.94</v>
      </c>
      <c r="Y90" s="89">
        <f>'[1]IMF-World Bank'!AW86</f>
        <v>6.04</v>
      </c>
      <c r="Z90" s="89">
        <f>'[1]IMF-World Bank'!AX86</f>
        <v>8.81</v>
      </c>
      <c r="AA90" s="22">
        <f t="shared" si="16"/>
        <v>123.3319387009397</v>
      </c>
      <c r="AB90" s="14">
        <f t="shared" si="13"/>
        <v>253.37581964410742</v>
      </c>
      <c r="AC90" s="14">
        <f t="shared" si="14"/>
        <v>369.5763197126799</v>
      </c>
      <c r="AD90" s="14">
        <f>'[1]IMF-World Bank'!BP86/'[1]IMF-World Bank'!BP$131*100</f>
        <v>89.42284968698358</v>
      </c>
      <c r="AE90" s="94">
        <v>1455916</v>
      </c>
      <c r="AF90" s="14">
        <v>2.6418249014212423</v>
      </c>
      <c r="AG90" s="14">
        <v>-2.6559989797974017</v>
      </c>
      <c r="AH90" s="14">
        <v>3.653775186870112</v>
      </c>
    </row>
    <row r="91" spans="1:34" ht="12.75">
      <c r="A91">
        <v>1951</v>
      </c>
      <c r="B91" s="86">
        <f>'[1]IMF-World Bank'!G87</f>
        <v>28.440673</v>
      </c>
      <c r="C91" s="88">
        <f>'[1]INEGI Data'!L97/1000</f>
        <v>0.5915</v>
      </c>
      <c r="D91" s="88">
        <f>'[1]INEGI Data'!L97/1000</f>
        <v>0.5915</v>
      </c>
      <c r="E91" s="88">
        <f>'[1]INEGI Data'!K97/1000</f>
        <v>0.8222</v>
      </c>
      <c r="F91" s="88">
        <f>'[1]INEGI Data'!K97/1000</f>
        <v>0.8222</v>
      </c>
      <c r="G91" s="88">
        <f t="shared" si="15"/>
        <v>0.7194113354414984</v>
      </c>
      <c r="H91" s="87">
        <f>H$101/'[1]INEGI Data'!M$107*'[1]INEGI Data'!M97</f>
        <v>4.929505264818581</v>
      </c>
      <c r="I91" s="87">
        <f>I$101/'[1]INEGI Data'!N$107*'[1]INEGI Data'!N97</f>
        <v>14.021434357116426</v>
      </c>
      <c r="J91" s="14">
        <f>J$101/'[1]INEGI Data'!O$107*'[1]INEGI Data'!O97</f>
        <v>208.74133768149755</v>
      </c>
      <c r="K91" s="14">
        <f>K$100/'[1]Luis'!AD$93*'[1]Luis'!AD84</f>
        <v>53.71676618104058</v>
      </c>
      <c r="L91" s="14">
        <f>'[1]IMF-World Bank'!AA87</f>
        <v>23.958</v>
      </c>
      <c r="M91" s="14">
        <f>M$105/SUM('[1]Solis'!C$66:E$66)*SUM('[1]Solis'!C52:E52)</f>
        <v>28.23449860181555</v>
      </c>
      <c r="N91" s="14">
        <f>N$105/'[1]Solis'!H$66*'[1]Solis'!H52</f>
        <v>36.46147202784748</v>
      </c>
      <c r="O91" s="22">
        <f>O$105/('[1]Solis'!F$66+'[1]Solis'!G$66)*('[1]Solis'!F52+'[1]Solis'!G52)</f>
        <v>2.9943401965345715</v>
      </c>
      <c r="P91" s="22">
        <f>'[1]Transport'!I87</f>
        <v>12.779352986442879</v>
      </c>
      <c r="Q91" s="24">
        <f>'[1]Cement'!V86</f>
        <v>1535</v>
      </c>
      <c r="R91" s="10">
        <f>IF(ISNUMBER('[1]IMF-World Bank'!K87/'[1]Main'!$W88),'[1]IMF-World Bank'!K87/'[1]Main'!$W88*100/1000,".")</f>
        <v>17.485795908099643</v>
      </c>
      <c r="S91" s="10">
        <f>IF(ISNUMBER('[1]IMF-World Bank'!L87/'[1]Main'!$W88),'[1]IMF-World Bank'!L87/'[1]Main'!$W88*100/1000,".")</f>
        <v>18.389288551497287</v>
      </c>
      <c r="T91" s="91">
        <f t="shared" si="12"/>
        <v>0.9508685373625245</v>
      </c>
      <c r="U91" s="14">
        <v>92.28955985789626</v>
      </c>
      <c r="V91" s="11">
        <f>'[1]IMF-World Bank'!AT87/'[1]IMF-World Bank'!AT$131*100</f>
        <v>0.026836274748639928</v>
      </c>
      <c r="W91" s="99">
        <f aca="true" t="shared" si="17" ref="W91:W131">(V91-V90)/V90</f>
        <v>0.1257720381839577</v>
      </c>
      <c r="X91" s="22">
        <f>'[1]IMF-World Bank'!AZ87</f>
        <v>3.48</v>
      </c>
      <c r="Y91" s="89">
        <f>'[1]IMF-World Bank'!AW87</f>
        <v>6.81</v>
      </c>
      <c r="Z91" s="89">
        <f>'[1]IMF-World Bank'!AX87</f>
        <v>10.41</v>
      </c>
      <c r="AA91" s="22">
        <f t="shared" si="16"/>
        <v>129.6752262597985</v>
      </c>
      <c r="AB91" s="14">
        <f t="shared" si="13"/>
        <v>253.76100311184706</v>
      </c>
      <c r="AC91" s="14">
        <f t="shared" si="14"/>
        <v>387.90778889784553</v>
      </c>
      <c r="AD91" s="14">
        <f>'[1]IMF-World Bank'!BP87/'[1]IMF-World Bank'!BP$131*100</f>
        <v>88.34078047757433</v>
      </c>
      <c r="AE91" s="94">
        <v>1566784</v>
      </c>
      <c r="AF91" s="14">
        <v>-6.141684322977643</v>
      </c>
      <c r="AG91" s="14">
        <v>-9.250678080446468</v>
      </c>
      <c r="AH91" s="14">
        <v>-4.811591865753806</v>
      </c>
    </row>
    <row r="92" spans="1:34" ht="12.75">
      <c r="A92">
        <v>1952</v>
      </c>
      <c r="B92" s="86">
        <f>'[1]IMF-World Bank'!G88</f>
        <v>29.189595999999998</v>
      </c>
      <c r="C92" s="88">
        <f>'[1]INEGI Data'!L98/1000</f>
        <v>0.6253</v>
      </c>
      <c r="D92" s="88">
        <f>'[1]INEGI Data'!L98/1000</f>
        <v>0.6253</v>
      </c>
      <c r="E92" s="88">
        <f>'[1]INEGI Data'!K98/1000</f>
        <v>0.8074</v>
      </c>
      <c r="F92" s="88">
        <f>'[1]INEGI Data'!K98/1000</f>
        <v>0.8074</v>
      </c>
      <c r="G92" s="88">
        <f t="shared" si="15"/>
        <v>0.774461233589299</v>
      </c>
      <c r="H92" s="87">
        <f>H$101/'[1]INEGI Data'!M$107*'[1]INEGI Data'!M98</f>
        <v>5.132233836315448</v>
      </c>
      <c r="I92" s="87">
        <f>I$101/'[1]INEGI Data'!N$107*'[1]INEGI Data'!N98</f>
        <v>13.700332806953455</v>
      </c>
      <c r="J92" s="14">
        <f>J$101/'[1]INEGI Data'!O$107*'[1]INEGI Data'!O98</f>
        <v>210.8950772597909</v>
      </c>
      <c r="K92" s="14">
        <f>K$100/'[1]Luis'!AD$93*'[1]Luis'!AD85</f>
        <v>56.676566917447616</v>
      </c>
      <c r="L92" s="14">
        <f>'[1]IMF-World Bank'!AA88</f>
        <v>23.153</v>
      </c>
      <c r="M92" s="14">
        <f>M$105/SUM('[1]Solis'!C$66:E$66)*SUM('[1]Solis'!C53:E53)</f>
        <v>27.477778069611368</v>
      </c>
      <c r="N92" s="14">
        <f>N$105/'[1]Solis'!H$66*'[1]Solis'!H53</f>
        <v>38.06849994524403</v>
      </c>
      <c r="O92" s="22">
        <f>O$105/('[1]Solis'!F$66+'[1]Solis'!G$66)*('[1]Solis'!F53+'[1]Solis'!G53)</f>
        <v>2.5392878130557475</v>
      </c>
      <c r="P92" s="22">
        <f>'[1]Transport'!I88</f>
        <v>14.098704831685396</v>
      </c>
      <c r="Q92" s="24">
        <f>'[1]Cement'!V87</f>
        <v>1639</v>
      </c>
      <c r="R92" s="10">
        <f>IF(ISNUMBER('[1]IMF-World Bank'!K88/'[1]Main'!$W89),'[1]IMF-World Bank'!K88/'[1]Main'!$W89*100/1000,".")</f>
        <v>18.28210565524416</v>
      </c>
      <c r="S92" s="10">
        <f>IF(ISNUMBER('[1]IMF-World Bank'!L88/'[1]Main'!$W89),'[1]IMF-World Bank'!L88/'[1]Main'!$W89*100/1000,".")</f>
        <v>20.603769365131242</v>
      </c>
      <c r="T92" s="91">
        <f t="shared" si="12"/>
        <v>0.8873184964972406</v>
      </c>
      <c r="U92" s="14">
        <v>102.54030762054168</v>
      </c>
      <c r="V92" s="11">
        <f>'[1]IMF-World Bank'!AT88/'[1]IMF-World Bank'!AT$131*100</f>
        <v>0.030664291994513666</v>
      </c>
      <c r="W92" s="99">
        <f t="shared" si="17"/>
        <v>0.14264339151870334</v>
      </c>
      <c r="X92" s="22">
        <f>'[1]IMF-World Bank'!AZ88</f>
        <v>3.68</v>
      </c>
      <c r="Y92" s="89">
        <f>'[1]IMF-World Bank'!AW88</f>
        <v>7.11</v>
      </c>
      <c r="Z92" s="89">
        <f>'[1]IMF-World Bank'!AX88</f>
        <v>11.33</v>
      </c>
      <c r="AA92" s="22">
        <f t="shared" si="16"/>
        <v>120.00929291497783</v>
      </c>
      <c r="AB92" s="14">
        <f t="shared" si="13"/>
        <v>231.86578060475335</v>
      </c>
      <c r="AC92" s="14">
        <f t="shared" si="14"/>
        <v>369.4851328061681</v>
      </c>
      <c r="AD92" s="14">
        <f>'[1]IMF-World Bank'!BP88/'[1]IMF-World Bank'!BP$131*100</f>
        <v>80.77763528703268</v>
      </c>
      <c r="AE92" s="94">
        <v>1625245</v>
      </c>
      <c r="AF92" s="14">
        <v>-0.4158793812499222</v>
      </c>
      <c r="AG92" s="14">
        <v>4.601862018924447</v>
      </c>
      <c r="AH92" s="14">
        <v>0.3269733751602555</v>
      </c>
    </row>
    <row r="93" spans="1:34" ht="12.75">
      <c r="A93">
        <v>1953</v>
      </c>
      <c r="B93" s="86">
        <f>'[1]IMF-World Bank'!G89</f>
        <v>29.987579999999998</v>
      </c>
      <c r="C93" s="88">
        <f>'[1]INEGI Data'!L99/1000</f>
        <v>0.5591</v>
      </c>
      <c r="D93" s="88">
        <f>'[1]INEGI Data'!L99/1000</f>
        <v>0.5591</v>
      </c>
      <c r="E93" s="88">
        <f>'[1]INEGI Data'!K99/1000</f>
        <v>0.8075</v>
      </c>
      <c r="F93" s="88">
        <f>'[1]INEGI Data'!K99/1000</f>
        <v>0.8075</v>
      </c>
      <c r="G93" s="88">
        <f t="shared" si="15"/>
        <v>0.6923839009287927</v>
      </c>
      <c r="H93" s="87">
        <f>H$101/'[1]INEGI Data'!M$107*'[1]INEGI Data'!M99</f>
        <v>4.524048121824844</v>
      </c>
      <c r="I93" s="87">
        <f>I$101/'[1]INEGI Data'!N$107*'[1]INEGI Data'!N99</f>
        <v>13.298955869249742</v>
      </c>
      <c r="J93" s="14">
        <f>J$101/'[1]INEGI Data'!O$107*'[1]INEGI Data'!O99</f>
        <v>207.62486720443604</v>
      </c>
      <c r="K93" s="14">
        <f>K$100/'[1]Luis'!AD$93*'[1]Luis'!AD86</f>
        <v>48.797394925205744</v>
      </c>
      <c r="L93" s="14">
        <f>'[1]IMF-World Bank'!AA89</f>
        <v>24.064</v>
      </c>
      <c r="M93" s="14">
        <f>M$105/SUM('[1]Solis'!C$66:E$66)*SUM('[1]Solis'!C54:E54)</f>
        <v>27.396337294845</v>
      </c>
      <c r="N93" s="14">
        <f>N$105/'[1]Solis'!H$66*'[1]Solis'!H54</f>
        <v>37.66558516480167</v>
      </c>
      <c r="O93" s="22">
        <f>O$105/('[1]Solis'!F$66+'[1]Solis'!G$66)*('[1]Solis'!F54+'[1]Solis'!G54)</f>
        <v>3.2406279183274584</v>
      </c>
      <c r="P93" s="22">
        <f>'[1]Transport'!I89</f>
        <v>14.52567953888362</v>
      </c>
      <c r="Q93" s="24">
        <f>'[1]Cement'!V88</f>
        <v>1671</v>
      </c>
      <c r="R93" s="10">
        <f>IF(ISNUMBER('[1]IMF-World Bank'!K89/'[1]Main'!$W90),'[1]IMF-World Bank'!K89/'[1]Main'!$W90*100/1000,".")</f>
        <v>17.836948968979215</v>
      </c>
      <c r="S93" s="10">
        <f>IF(ISNUMBER('[1]IMF-World Bank'!L89/'[1]Main'!$W90),'[1]IMF-World Bank'!L89/'[1]Main'!$W90*100/1000,".")</f>
        <v>17.045400911351688</v>
      </c>
      <c r="T93" s="91">
        <f t="shared" si="12"/>
        <v>1.0464376321650717</v>
      </c>
      <c r="U93" s="14">
        <v>100.1125588382006</v>
      </c>
      <c r="V93" s="11">
        <f>'[1]IMF-World Bank'!AT89/'[1]IMF-World Bank'!AT$131*100</f>
        <v>0.030195828345534914</v>
      </c>
      <c r="W93" s="99">
        <f t="shared" si="17"/>
        <v>-0.015277171540845201</v>
      </c>
      <c r="X93" s="22">
        <f>'[1]IMF-World Bank'!AZ89</f>
        <v>3.9</v>
      </c>
      <c r="Y93" s="89">
        <f>'[1]IMF-World Bank'!AW89</f>
        <v>7.72</v>
      </c>
      <c r="Z93" s="89">
        <f>'[1]IMF-World Bank'!AX89</f>
        <v>12.6</v>
      </c>
      <c r="AA93" s="22">
        <f t="shared" si="16"/>
        <v>129.15691384160013</v>
      </c>
      <c r="AB93" s="14">
        <f t="shared" si="13"/>
        <v>255.66445509157768</v>
      </c>
      <c r="AC93" s="14">
        <f t="shared" si="14"/>
        <v>417.27618318055426</v>
      </c>
      <c r="AD93" s="14">
        <f>'[1]IMF-World Bank'!BP89/'[1]IMF-World Bank'!BP$131*100</f>
        <v>87.08903600202123</v>
      </c>
      <c r="AE93" s="94">
        <v>1699970</v>
      </c>
      <c r="AF93" s="14">
        <v>1.1860922826833957</v>
      </c>
      <c r="AG93" s="14">
        <v>3.3326309698194305</v>
      </c>
      <c r="AH93" s="14">
        <v>1.8223534196161406</v>
      </c>
    </row>
    <row r="94" spans="1:34" ht="12.75">
      <c r="A94">
        <v>1954</v>
      </c>
      <c r="B94" s="86">
        <f>'[1]IMF-World Bank'!G90</f>
        <v>30.836813</v>
      </c>
      <c r="C94" s="88">
        <f>'[1]INEGI Data'!L100/1000</f>
        <v>0.6157999999999999</v>
      </c>
      <c r="D94" s="88">
        <f>'[1]INEGI Data'!L100/1000</f>
        <v>0.6157999999999999</v>
      </c>
      <c r="E94" s="88">
        <f>'[1]INEGI Data'!K100/1000</f>
        <v>0.7887000000000001</v>
      </c>
      <c r="F94" s="88">
        <f>'[1]INEGI Data'!K100/1000</f>
        <v>0.7887000000000001</v>
      </c>
      <c r="G94" s="88">
        <f t="shared" si="15"/>
        <v>0.7807784962596677</v>
      </c>
      <c r="H94" s="87">
        <f>H$101/'[1]INEGI Data'!M$107*'[1]INEGI Data'!M100</f>
        <v>5.473671430415436</v>
      </c>
      <c r="I94" s="87">
        <f>I$101/'[1]INEGI Data'!N$107*'[1]INEGI Data'!N100</f>
        <v>13.218680481708997</v>
      </c>
      <c r="J94" s="14">
        <f>J$101/'[1]INEGI Data'!O$107*'[1]INEGI Data'!O100</f>
        <v>192.34429160695836</v>
      </c>
      <c r="K94" s="14">
        <f>K$100/'[1]Luis'!AD$93*'[1]Luis'!AD87</f>
        <v>54.82708462944832</v>
      </c>
      <c r="L94" s="14">
        <f>'[1]IMF-World Bank'!AA90</f>
        <v>24.293</v>
      </c>
      <c r="M94" s="14">
        <f>M$105/SUM('[1]Solis'!C$66:E$66)*SUM('[1]Solis'!C55:E55)</f>
        <v>32.10463208602571</v>
      </c>
      <c r="N94" s="14">
        <f>N$105/'[1]Solis'!H$66*'[1]Solis'!H55</f>
        <v>41.3450770390713</v>
      </c>
      <c r="O94" s="22">
        <f>O$105/('[1]Solis'!F$66+'[1]Solis'!G$66)*('[1]Solis'!F55+'[1]Solis'!G55)</f>
        <v>3.3170385134543374</v>
      </c>
      <c r="P94" s="22">
        <f>'[1]Transport'!I90</f>
        <v>15.593116306879184</v>
      </c>
      <c r="Q94" s="24">
        <f>'[1]Cement'!V89</f>
        <v>1765</v>
      </c>
      <c r="R94" s="10">
        <f>IF(ISNUMBER('[1]IMF-World Bank'!K90/'[1]Main'!$W91),'[1]IMF-World Bank'!K90/'[1]Main'!$W91*100/1000,".")</f>
        <v>24.738619724328633</v>
      </c>
      <c r="S94" s="10">
        <f>IF(ISNUMBER('[1]IMF-World Bank'!L90/'[1]Main'!$W91),'[1]IMF-World Bank'!L90/'[1]Main'!$W91*100/1000,".")</f>
        <v>20.229648145060686</v>
      </c>
      <c r="T94" s="91">
        <f t="shared" si="12"/>
        <v>1.2228892735521386</v>
      </c>
      <c r="U94" s="14">
        <v>77.48643943916242</v>
      </c>
      <c r="V94" s="11">
        <f>'[1]IMF-World Bank'!AT90/'[1]IMF-World Bank'!AT$131*100</f>
        <v>0.031661450333054154</v>
      </c>
      <c r="W94" s="99">
        <f t="shared" si="17"/>
        <v>0.04853723404266084</v>
      </c>
      <c r="X94" s="22">
        <f>'[1]IMF-World Bank'!AZ90</f>
        <v>4.67</v>
      </c>
      <c r="Y94" s="89">
        <f>'[1]IMF-World Bank'!AW90</f>
        <v>8.77</v>
      </c>
      <c r="Z94" s="89">
        <f>'[1]IMF-World Bank'!AX90</f>
        <v>16.69</v>
      </c>
      <c r="AA94" s="22">
        <f t="shared" si="16"/>
        <v>147.497981010825</v>
      </c>
      <c r="AB94" s="14">
        <f t="shared" si="13"/>
        <v>276.99299645930085</v>
      </c>
      <c r="AC94" s="14">
        <f t="shared" si="14"/>
        <v>527.1394653256251</v>
      </c>
      <c r="AD94" s="14">
        <f>'[1]IMF-World Bank'!BP90/'[1]IMF-World Bank'!BP$131*100</f>
        <v>91.55217965830958</v>
      </c>
      <c r="AE94" s="94">
        <v>1688804</v>
      </c>
      <c r="AF94" s="14">
        <v>0.5217338208682801</v>
      </c>
      <c r="AG94" s="14">
        <v>0.73448267420168</v>
      </c>
      <c r="AH94" s="14">
        <v>1.964985121852747</v>
      </c>
    </row>
    <row r="95" spans="1:34" ht="12.75">
      <c r="A95">
        <v>1955</v>
      </c>
      <c r="B95" s="86">
        <f>'[1]IMF-World Bank'!G91</f>
        <v>31.737980999999998</v>
      </c>
      <c r="C95" s="88">
        <f>'[1]INEGI Data'!L101/1000</f>
        <v>0.7386</v>
      </c>
      <c r="D95" s="88">
        <f>'[1]INEGI Data'!L101/1000</f>
        <v>0.7386</v>
      </c>
      <c r="E95" s="88">
        <f>'[1]INEGI Data'!K101/1000</f>
        <v>0.8837</v>
      </c>
      <c r="F95" s="88">
        <f>'[1]INEGI Data'!K101/1000</f>
        <v>0.8837</v>
      </c>
      <c r="G95" s="88">
        <f t="shared" si="15"/>
        <v>0.8358040058843499</v>
      </c>
      <c r="H95" s="87">
        <f>H$101/'[1]INEGI Data'!M$107*'[1]INEGI Data'!M101</f>
        <v>6.999470679049759</v>
      </c>
      <c r="I95" s="87">
        <f>I$101/'[1]INEGI Data'!N$107*'[1]INEGI Data'!N101</f>
        <v>14.074951282143589</v>
      </c>
      <c r="J95" s="14">
        <f>J$101/'[1]INEGI Data'!O$107*'[1]INEGI Data'!O101</f>
        <v>171.44634357947515</v>
      </c>
      <c r="K95" s="14">
        <f>K$100/'[1]Luis'!AD$93*'[1]Luis'!AD88</f>
        <v>61.34116255197643</v>
      </c>
      <c r="L95" s="14">
        <f>'[1]IMF-World Bank'!AA91</f>
        <v>28.104</v>
      </c>
      <c r="M95" s="14">
        <f>M$105/SUM('[1]Solis'!C$66:E$66)*SUM('[1]Solis'!C56:E56)</f>
        <v>35.03480329480736</v>
      </c>
      <c r="N95" s="14">
        <f>N$105/'[1]Solis'!H$66*'[1]Solis'!H56</f>
        <v>45.36033123037623</v>
      </c>
      <c r="O95" s="22">
        <f>O$105/('[1]Solis'!F$66+'[1]Solis'!G$66)*('[1]Solis'!F56+'[1]Solis'!G56)</f>
        <v>3.6772598904810527</v>
      </c>
      <c r="P95" s="22">
        <f>'[1]Transport'!I91</f>
        <v>16.72459928095448</v>
      </c>
      <c r="Q95" s="24">
        <f>'[1]Cement'!V90</f>
        <v>2086</v>
      </c>
      <c r="R95" s="10">
        <f>IF(ISNUMBER('[1]IMF-World Bank'!K91/'[1]Main'!$W92),'[1]IMF-World Bank'!K91/'[1]Main'!$W92*100/1000,".")</f>
        <v>23.304253400622805</v>
      </c>
      <c r="S95" s="10">
        <f>IF(ISNUMBER('[1]IMF-World Bank'!L91/'[1]Main'!$W92),'[1]IMF-World Bank'!L91/'[1]Main'!$W92*100/1000,".")</f>
        <v>21.293075599944128</v>
      </c>
      <c r="T95" s="91">
        <f t="shared" si="12"/>
        <v>1.0944521983796438</v>
      </c>
      <c r="U95" s="14">
        <v>83.03625688021027</v>
      </c>
      <c r="V95" s="11">
        <f>'[1]IMF-World Bank'!AT91/'[1]IMF-World Bank'!AT$131*100</f>
        <v>0.03672085774222544</v>
      </c>
      <c r="W95" s="99">
        <f t="shared" si="17"/>
        <v>0.15979708307579743</v>
      </c>
      <c r="X95" s="22">
        <f>'[1]IMF-World Bank'!AZ91</f>
        <v>5.12</v>
      </c>
      <c r="Y95" s="89">
        <f>'[1]IMF-World Bank'!AW91</f>
        <v>10.52</v>
      </c>
      <c r="Z95" s="89">
        <f>'[1]IMF-World Bank'!AX91</f>
        <v>19.07</v>
      </c>
      <c r="AA95" s="22">
        <f t="shared" si="16"/>
        <v>139.43029424698034</v>
      </c>
      <c r="AB95" s="14">
        <f t="shared" si="13"/>
        <v>286.4856827105924</v>
      </c>
      <c r="AC95" s="14">
        <f t="shared" si="14"/>
        <v>519.3233811113116</v>
      </c>
      <c r="AD95" s="14">
        <f>'[1]IMF-World Bank'!BP91/'[1]IMF-World Bank'!BP$131*100</f>
        <v>90.42165100034808</v>
      </c>
      <c r="AE95" s="94">
        <v>1808126</v>
      </c>
      <c r="AF95" s="14">
        <v>2.0610275630282757</v>
      </c>
      <c r="AG95" s="14">
        <v>1.4175924128247226</v>
      </c>
      <c r="AH95" s="14">
        <v>3.1477995338274</v>
      </c>
    </row>
    <row r="96" spans="1:34" ht="12.75">
      <c r="A96">
        <v>1956</v>
      </c>
      <c r="B96" s="86">
        <f>'[1]IMF-World Bank'!G92</f>
        <v>32.690157</v>
      </c>
      <c r="C96" s="88">
        <f>'[1]INEGI Data'!L102/1000</f>
        <v>0.8072</v>
      </c>
      <c r="D96" s="88">
        <f>'[1]INEGI Data'!L102/1000</f>
        <v>0.8072</v>
      </c>
      <c r="E96" s="88">
        <f>'[1]INEGI Data'!K102/1000</f>
        <v>1.0715999999999999</v>
      </c>
      <c r="F96" s="88">
        <f>'[1]INEGI Data'!K102/1000</f>
        <v>1.0715999999999999</v>
      </c>
      <c r="G96" s="88">
        <f t="shared" si="15"/>
        <v>0.7532661440836134</v>
      </c>
      <c r="H96" s="87">
        <f>H$101/'[1]INEGI Data'!M$107*'[1]INEGI Data'!M102</f>
        <v>6.871431581262264</v>
      </c>
      <c r="I96" s="87">
        <f>I$101/'[1]INEGI Data'!N$107*'[1]INEGI Data'!N102</f>
        <v>16.61700522093378</v>
      </c>
      <c r="J96" s="14">
        <f>J$101/'[1]INEGI Data'!O$107*'[1]INEGI Data'!O102</f>
        <v>185.82154017998235</v>
      </c>
      <c r="K96" s="14">
        <f>K$100/'[1]Luis'!AD$93*'[1]Luis'!AD89</f>
        <v>74.78450829842025</v>
      </c>
      <c r="L96" s="14">
        <f>'[1]IMF-World Bank'!AA92</f>
        <v>31.765</v>
      </c>
      <c r="M96" s="14">
        <f>M$105/SUM('[1]Solis'!C$66:E$66)*SUM('[1]Solis'!C57:E57)</f>
        <v>34.13216804114677</v>
      </c>
      <c r="N96" s="14">
        <f>N$105/'[1]Solis'!H$66*'[1]Solis'!H57</f>
        <v>50.51023049304185</v>
      </c>
      <c r="O96" s="22">
        <f>O$105/('[1]Solis'!F$66+'[1]Solis'!G$66)*('[1]Solis'!F57+'[1]Solis'!G57)</f>
        <v>3.8423613549516307</v>
      </c>
      <c r="P96" s="22">
        <f>'[1]Transport'!I92</f>
        <v>18.517893051187027</v>
      </c>
      <c r="Q96" s="24">
        <f>'[1]Cement'!V91</f>
        <v>2277</v>
      </c>
      <c r="R96" s="10">
        <f>IF(ISNUMBER('[1]IMF-World Bank'!K92/'[1]Main'!$W93),'[1]IMF-World Bank'!K92/'[1]Main'!$W93*100/1000,".")</f>
        <v>25.37763019340616</v>
      </c>
      <c r="S96" s="10">
        <f>IF(ISNUMBER('[1]IMF-World Bank'!L92/'[1]Main'!$W93),'[1]IMF-World Bank'!L92/'[1]Main'!$W93*100/1000,".")</f>
        <v>23.89806839839053</v>
      </c>
      <c r="T96" s="91">
        <f t="shared" si="12"/>
        <v>1.0619113549409405</v>
      </c>
      <c r="U96" s="14">
        <v>85.60036975168404</v>
      </c>
      <c r="V96" s="11">
        <f>'[1]IMF-World Bank'!AT92/'[1]IMF-World Bank'!AT$131*100</f>
        <v>0.038501019608010084</v>
      </c>
      <c r="W96" s="99">
        <f t="shared" si="17"/>
        <v>0.048478221240938674</v>
      </c>
      <c r="X96" s="22">
        <f>'[1]IMF-World Bank'!AZ92</f>
        <v>5.77</v>
      </c>
      <c r="Y96" s="89">
        <f>'[1]IMF-World Bank'!AW92</f>
        <v>11.68</v>
      </c>
      <c r="Z96" s="89">
        <f>'[1]IMF-World Bank'!AX92</f>
        <v>21.14</v>
      </c>
      <c r="AA96" s="22">
        <f t="shared" si="16"/>
        <v>149.86616091589323</v>
      </c>
      <c r="AB96" s="14">
        <f t="shared" si="13"/>
        <v>303.3685891677007</v>
      </c>
      <c r="AC96" s="14">
        <f t="shared" si="14"/>
        <v>549.0763677230474</v>
      </c>
      <c r="AD96" s="14">
        <f>'[1]IMF-World Bank'!BP92/'[1]IMF-World Bank'!BP$131*100</f>
        <v>93.83004271842805</v>
      </c>
      <c r="AE96" s="94">
        <v>1843455</v>
      </c>
      <c r="AF96" s="14">
        <v>1.1706107650547626</v>
      </c>
      <c r="AG96" s="14">
        <v>-0.5081635980115085</v>
      </c>
      <c r="AH96" s="14">
        <v>1.6682638232606406</v>
      </c>
    </row>
    <row r="97" spans="1:34" ht="12.75">
      <c r="A97">
        <v>1957</v>
      </c>
      <c r="B97" s="86">
        <f>'[1]IMF-World Bank'!G93</f>
        <v>33.690905</v>
      </c>
      <c r="C97" s="88">
        <f>'[1]INEGI Data'!L103/1000</f>
        <v>0.7061000000000001</v>
      </c>
      <c r="D97" s="88">
        <f>'[1]INEGI Data'!L103/1000</f>
        <v>0.7061000000000001</v>
      </c>
      <c r="E97" s="88">
        <f>'[1]INEGI Data'!K103/1000</f>
        <v>1.1552</v>
      </c>
      <c r="F97" s="88">
        <f>'[1]INEGI Data'!K103/1000</f>
        <v>1.1552</v>
      </c>
      <c r="G97" s="88">
        <f t="shared" si="15"/>
        <v>0.6112361495844876</v>
      </c>
      <c r="H97" s="87">
        <f>H$101/'[1]INEGI Data'!M$107*'[1]INEGI Data'!M103</f>
        <v>6.5086541375310265</v>
      </c>
      <c r="I97" s="87">
        <f>I$101/'[1]INEGI Data'!N$107*'[1]INEGI Data'!N103</f>
        <v>17.36624217131405</v>
      </c>
      <c r="J97" s="14">
        <f>J$101/'[1]INEGI Data'!O$107*'[1]INEGI Data'!O103</f>
        <v>166.3664568206182</v>
      </c>
      <c r="K97" s="14">
        <f>K$100/'[1]Luis'!AD$93*'[1]Luis'!AD90</f>
        <v>78.21611574094953</v>
      </c>
      <c r="L97" s="14">
        <f>'[1]IMF-World Bank'!AA93</f>
        <v>35.128</v>
      </c>
      <c r="M97" s="14">
        <f>M$105/SUM('[1]Solis'!C$66:E$66)*SUM('[1]Solis'!C58:E58)</f>
        <v>36.97241506112389</v>
      </c>
      <c r="N97" s="14">
        <f>N$105/'[1]Solis'!H$66*'[1]Solis'!H58</f>
        <v>53.78912318905557</v>
      </c>
      <c r="O97" s="22">
        <f>O$105/('[1]Solis'!F$66+'[1]Solis'!G$66)*('[1]Solis'!F58+'[1]Solis'!G58)</f>
        <v>4.097518163678887</v>
      </c>
      <c r="P97" s="22">
        <f>'[1]Transport'!I93</f>
        <v>19.34622398315158</v>
      </c>
      <c r="Q97" s="24">
        <f>'[1]Cement'!V92</f>
        <v>2519</v>
      </c>
      <c r="R97" s="10">
        <f>IF(ISNUMBER('[1]IMF-World Bank'!K93/'[1]Main'!$W94),'[1]IMF-World Bank'!K93/'[1]Main'!$W94*100/1000,".")</f>
        <v>26.99749067560522</v>
      </c>
      <c r="S97" s="10">
        <f>IF(ISNUMBER('[1]IMF-World Bank'!L93/'[1]Main'!$W94),'[1]IMF-World Bank'!L93/'[1]Main'!$W94*100/1000,".")</f>
        <v>23.887179699650716</v>
      </c>
      <c r="T97" s="91">
        <f t="shared" si="12"/>
        <v>1.1302083801881386</v>
      </c>
      <c r="U97" s="14">
        <v>87.5043912178718</v>
      </c>
      <c r="V97" s="11">
        <f>'[1]IMF-World Bank'!AT93/'[1]IMF-World Bank'!AT$131*100</f>
        <v>0.04046522076501706</v>
      </c>
      <c r="W97" s="99">
        <f t="shared" si="17"/>
        <v>0.051016860774209895</v>
      </c>
      <c r="X97" s="22">
        <f>'[1]IMF-World Bank'!AZ93</f>
        <v>6.13</v>
      </c>
      <c r="Y97" s="89">
        <f>'[1]IMF-World Bank'!AW93</f>
        <v>12.46</v>
      </c>
      <c r="Z97" s="89">
        <f>'[1]IMF-World Bank'!AX93</f>
        <v>23.7</v>
      </c>
      <c r="AA97" s="22">
        <f t="shared" si="16"/>
        <v>151.48811458603234</v>
      </c>
      <c r="AB97" s="14">
        <f t="shared" si="13"/>
        <v>307.91874514550784</v>
      </c>
      <c r="AC97" s="14">
        <f t="shared" si="14"/>
        <v>585.6881428530126</v>
      </c>
      <c r="AD97" s="14">
        <f>'[1]IMF-World Bank'!BP93/'[1]IMF-World Bank'!BP$131*100</f>
        <v>92.88589334554884</v>
      </c>
      <c r="AE97" s="94">
        <v>1878063</v>
      </c>
      <c r="AF97" s="14">
        <v>-0.10580631653720074</v>
      </c>
      <c r="AG97" s="14">
        <v>0.34887206510952185</v>
      </c>
      <c r="AH97" s="14">
        <v>0.27252115037239566</v>
      </c>
    </row>
    <row r="98" spans="1:34" ht="12.75">
      <c r="A98">
        <v>1958</v>
      </c>
      <c r="B98" s="86">
        <f>'[1]IMF-World Bank'!G94</f>
        <v>34.736545</v>
      </c>
      <c r="C98" s="88">
        <f>'[1]INEGI Data'!L104/1000</f>
        <v>0.7091000000000001</v>
      </c>
      <c r="D98" s="88">
        <f>'[1]INEGI Data'!L104/1000</f>
        <v>0.7091000000000001</v>
      </c>
      <c r="E98" s="88">
        <f>'[1]INEGI Data'!K104/1000</f>
        <v>1.1287</v>
      </c>
      <c r="F98" s="88">
        <f>'[1]INEGI Data'!K104/1000</f>
        <v>1.1287</v>
      </c>
      <c r="G98" s="88">
        <f t="shared" si="15"/>
        <v>0.6282448834942855</v>
      </c>
      <c r="H98" s="87">
        <f>H$101/'[1]INEGI Data'!M$107*'[1]INEGI Data'!M104</f>
        <v>7.180859400915378</v>
      </c>
      <c r="I98" s="87">
        <f>I$101/'[1]INEGI Data'!N$107*'[1]INEGI Data'!N104</f>
        <v>16.563488295906616</v>
      </c>
      <c r="J98" s="14">
        <f>J$101/'[1]INEGI Data'!O$107*'[1]INEGI Data'!O104</f>
        <v>147.82450023716194</v>
      </c>
      <c r="K98" s="14">
        <f>K$100/'[1]Luis'!AD$93*'[1]Luis'!AD91</f>
        <v>73.47288565540035</v>
      </c>
      <c r="L98" s="14">
        <f>'[1]IMF-World Bank'!AA94</f>
        <v>32.136</v>
      </c>
      <c r="M98" s="14">
        <f>M$105/SUM('[1]Solis'!C$66:E$66)*SUM('[1]Solis'!C59:E59)</f>
        <v>39.47671888518973</v>
      </c>
      <c r="N98" s="14">
        <f>N$105/'[1]Solis'!H$66*'[1]Solis'!H59</f>
        <v>56.66741670681338</v>
      </c>
      <c r="O98" s="22">
        <f>O$105/('[1]Solis'!F$66+'[1]Solis'!G$66)*('[1]Solis'!F59+'[1]Solis'!G59)</f>
        <v>4.3942914572520335</v>
      </c>
      <c r="P98" s="22">
        <f>'[1]Transport'!I94</f>
        <v>19.9439885732291</v>
      </c>
      <c r="Q98" s="24">
        <f>'[1]Cement'!V93</f>
        <v>2496</v>
      </c>
      <c r="R98" s="10">
        <f>IF(ISNUMBER('[1]IMF-World Bank'!K94/'[1]Main'!$W95),'[1]IMF-World Bank'!K94/'[1]Main'!$W95*100/1000,".")</f>
        <v>28.205350819351853</v>
      </c>
      <c r="S98" s="10">
        <f>IF(ISNUMBER('[1]IMF-World Bank'!L94/'[1]Main'!$W95),'[1]IMF-World Bank'!L94/'[1]Main'!$W95*100/1000,".")</f>
        <v>26.16473479930353</v>
      </c>
      <c r="T98" s="91">
        <f t="shared" si="12"/>
        <v>1.0779910836360795</v>
      </c>
      <c r="U98" s="14">
        <v>95.43625839179377</v>
      </c>
      <c r="V98" s="11">
        <f>'[1]IMF-World Bank'!AT94/'[1]IMF-World Bank'!AT$131*100</f>
        <v>0.045374050572513404</v>
      </c>
      <c r="W98" s="99">
        <f t="shared" si="17"/>
        <v>0.12130984867232256</v>
      </c>
      <c r="X98" s="22">
        <f>'[1]IMF-World Bank'!AZ94</f>
        <v>6.66</v>
      </c>
      <c r="Y98" s="89">
        <f>'[1]IMF-World Bank'!AW94</f>
        <v>13.2</v>
      </c>
      <c r="Z98" s="89">
        <f>'[1]IMF-World Bank'!AX94</f>
        <v>27.02</v>
      </c>
      <c r="AA98" s="22">
        <f t="shared" si="16"/>
        <v>146.77993073059432</v>
      </c>
      <c r="AB98" s="14">
        <f t="shared" si="13"/>
        <v>290.9151780246013</v>
      </c>
      <c r="AC98" s="14">
        <f t="shared" si="14"/>
        <v>595.4945538049036</v>
      </c>
      <c r="AD98" s="14">
        <f>'[1]IMF-World Bank'!BP94/'[1]IMF-World Bank'!BP$131*100</f>
        <v>91.10601486809652</v>
      </c>
      <c r="AE98" s="94">
        <v>1859088</v>
      </c>
      <c r="AF98" s="14">
        <v>-0.8545853231955307</v>
      </c>
      <c r="AG98" s="14">
        <v>0.5185316094798138</v>
      </c>
      <c r="AH98" s="14">
        <v>0.6049471928716521</v>
      </c>
    </row>
    <row r="99" spans="1:34" ht="12.75">
      <c r="A99">
        <v>1959</v>
      </c>
      <c r="B99" s="86">
        <f>'[1]IMF-World Bank'!G95</f>
        <v>35.8226</v>
      </c>
      <c r="C99" s="88">
        <f>'[1]INEGI Data'!L105/1000</f>
        <v>0.723</v>
      </c>
      <c r="D99" s="88">
        <f>'[1]INEGI Data'!L105/1000</f>
        <v>0.723</v>
      </c>
      <c r="E99" s="88">
        <f>'[1]INEGI Data'!K105/1000</f>
        <v>1.0066</v>
      </c>
      <c r="F99" s="88">
        <f>'[1]INEGI Data'!K105/1000</f>
        <v>1.0066</v>
      </c>
      <c r="G99" s="88">
        <f t="shared" si="15"/>
        <v>0.7182594873832704</v>
      </c>
      <c r="H99" s="87">
        <f>H$101/'[1]INEGI Data'!M$107*'[1]INEGI Data'!M105</f>
        <v>7.757035340959109</v>
      </c>
      <c r="I99" s="87">
        <f>I$101/'[1]INEGI Data'!N$107*'[1]INEGI Data'!N105</f>
        <v>15.332599020281894</v>
      </c>
      <c r="J99" s="14">
        <f>J$101/'[1]INEGI Data'!O$107*'[1]INEGI Data'!O105</f>
        <v>144.82497314285916</v>
      </c>
      <c r="K99" s="14">
        <f>K$100/'[1]Luis'!AD$93*'[1]Luis'!AD92</f>
        <v>78.58727034976572</v>
      </c>
      <c r="L99" s="14">
        <f>'[1]IMF-World Bank'!AA95</f>
        <v>33.545</v>
      </c>
      <c r="M99" s="14">
        <f>M$105/SUM('[1]Solis'!C$66:E$66)*SUM('[1]Solis'!C60:E60)</f>
        <v>38.16518307488967</v>
      </c>
      <c r="N99" s="14">
        <f>N$105/'[1]Solis'!H$66*'[1]Solis'!H60</f>
        <v>61.75016350607193</v>
      </c>
      <c r="O99" s="22">
        <f>O$105/('[1]Solis'!F$66+'[1]Solis'!G$66)*('[1]Solis'!F60+'[1]Solis'!G60)</f>
        <v>4.831605666862118</v>
      </c>
      <c r="P99" s="22">
        <f>'[1]Transport'!I95</f>
        <v>20.563101898666524</v>
      </c>
      <c r="Q99" s="24">
        <f>'[1]Cement'!V94</f>
        <v>2638</v>
      </c>
      <c r="R99" s="10">
        <f>IF(ISNUMBER('[1]IMF-World Bank'!K95/'[1]Main'!$W96),'[1]IMF-World Bank'!K95/'[1]Main'!$W96*100/1000,".")</f>
        <v>29.351536246272424</v>
      </c>
      <c r="S99" s="10">
        <f>IF(ISNUMBER('[1]IMF-World Bank'!L95/'[1]Main'!$W96),'[1]IMF-World Bank'!L95/'[1]Main'!$W96*100/1000,".")</f>
        <v>21.877181320406052</v>
      </c>
      <c r="T99" s="91">
        <f t="shared" si="12"/>
        <v>1.3416507280530985</v>
      </c>
      <c r="U99" s="14">
        <v>96.73495542075166</v>
      </c>
      <c r="V99" s="11">
        <f>'[1]IMF-World Bank'!AT95/'[1]IMF-World Bank'!AT$131*100</f>
        <v>0.046550786643162395</v>
      </c>
      <c r="W99" s="99">
        <f t="shared" si="17"/>
        <v>0.025934119960668266</v>
      </c>
      <c r="X99" s="22">
        <f>'[1]IMF-World Bank'!AZ95</f>
        <v>7.29</v>
      </c>
      <c r="Y99" s="89">
        <f>'[1]IMF-World Bank'!AW95</f>
        <v>15.37</v>
      </c>
      <c r="Z99" s="89">
        <f>'[1]IMF-World Bank'!AX95</f>
        <v>31.33</v>
      </c>
      <c r="AA99" s="22">
        <f t="shared" si="16"/>
        <v>156.6031537959153</v>
      </c>
      <c r="AB99" s="14">
        <f t="shared" si="13"/>
        <v>330.17701973157995</v>
      </c>
      <c r="AC99" s="14">
        <f t="shared" si="14"/>
        <v>673.0283687827196</v>
      </c>
      <c r="AD99" s="14">
        <f>'[1]IMF-World Bank'!BP95/'[1]IMF-World Bank'!BP$131*100</f>
        <v>98.64621025134497</v>
      </c>
      <c r="AE99" s="94">
        <v>1997061</v>
      </c>
      <c r="AF99" s="14">
        <v>2.496662853788955</v>
      </c>
      <c r="AG99" s="14">
        <v>3.2175618714214362</v>
      </c>
      <c r="AH99" s="14">
        <v>3.378798486633361</v>
      </c>
    </row>
    <row r="100" spans="1:34" ht="12.75">
      <c r="A100">
        <v>1960</v>
      </c>
      <c r="B100" s="86">
        <f>'[1]IMF-World Bank'!G96</f>
        <v>36.945153999999995</v>
      </c>
      <c r="C100" s="88">
        <f>'[1]INEGI Data'!L106/1000</f>
        <v>0.7387</v>
      </c>
      <c r="D100" s="88">
        <f>'[1]INEGI Data'!L106/1000</f>
        <v>0.7387</v>
      </c>
      <c r="E100" s="88">
        <f>'[1]INEGI Data'!K106/1000</f>
        <v>1.1864000000000001</v>
      </c>
      <c r="F100" s="88">
        <f>'[1]INEGI Data'!K106/1000</f>
        <v>1.1864000000000001</v>
      </c>
      <c r="G100" s="88">
        <f t="shared" si="15"/>
        <v>0.6226399190829399</v>
      </c>
      <c r="H100" s="87">
        <f>H$101/'[1]INEGI Data'!M$107*'[1]INEGI Data'!M106</f>
        <v>7.596986468724739</v>
      </c>
      <c r="I100" s="87">
        <f>I$101/'[1]INEGI Data'!N$107*'[1]INEGI Data'!N106</f>
        <v>16.29590367077081</v>
      </c>
      <c r="J100" s="14">
        <f>J$101/'[1]INEGI Data'!O$107*'[1]INEGI Data'!O106</f>
        <v>136.2436074368999</v>
      </c>
      <c r="K100" s="14">
        <f>'[1]IMF-World Bank'!AF96</f>
        <v>90.31014607209234</v>
      </c>
      <c r="L100" s="14">
        <f>'[1]IMF-World Bank'!AA96</f>
        <v>36.919</v>
      </c>
      <c r="M100" s="14">
        <f>M$105/SUM('[1]Solis'!C$66:E$66)*SUM('[1]Solis'!C61:E61)</f>
        <v>40.10618820682146</v>
      </c>
      <c r="N100" s="14">
        <f>N$105/'[1]Solis'!H$66*'[1]Solis'!H61</f>
        <v>66.902378370924</v>
      </c>
      <c r="O100" s="22">
        <f>O$105/('[1]Solis'!F$66+'[1]Solis'!G$66)*('[1]Solis'!F61+'[1]Solis'!G61)</f>
        <v>5.071753251546595</v>
      </c>
      <c r="P100" s="22">
        <f>'[1]Transport'!I96</f>
        <v>21.33165637162333</v>
      </c>
      <c r="Q100" s="24">
        <f>'[1]Cement'!V95</f>
        <v>3089</v>
      </c>
      <c r="R100" s="10">
        <f>IF(ISNUMBER('[1]IMF-World Bank'!K96/'[1]Main'!$W97),'[1]IMF-World Bank'!K96/'[1]Main'!$W97*100/1000,".")</f>
        <v>39.333165726725156</v>
      </c>
      <c r="S100" s="10">
        <f>IF(ISNUMBER('[1]IMF-World Bank'!L96/'[1]Main'!$W97),'[1]IMF-World Bank'!L96/'[1]Main'!$W97*100/1000,".")</f>
        <v>26.598649335059992</v>
      </c>
      <c r="T100" s="91">
        <f t="shared" si="12"/>
        <v>1.4787655279503102</v>
      </c>
      <c r="U100" s="14">
        <v>100</v>
      </c>
      <c r="V100" s="11">
        <f>'[1]IMF-World Bank'!AT96/'[1]IMF-World Bank'!AT$131*100</f>
        <v>0.04884458543868652</v>
      </c>
      <c r="W100" s="99">
        <f t="shared" si="17"/>
        <v>0.04927518869030863</v>
      </c>
      <c r="X100" s="22">
        <f>'[1]IMF-World Bank'!AZ96</f>
        <v>7.92</v>
      </c>
      <c r="Y100" s="89">
        <f>'[1]IMF-World Bank'!AW96</f>
        <v>16.87</v>
      </c>
      <c r="Z100" s="89">
        <f>'[1]IMF-World Bank'!AX96</f>
        <v>37.39</v>
      </c>
      <c r="AA100" s="22">
        <f t="shared" si="16"/>
        <v>162.14693868047652</v>
      </c>
      <c r="AB100" s="14">
        <f t="shared" si="13"/>
        <v>345.38116862874233</v>
      </c>
      <c r="AC100" s="14">
        <f t="shared" si="14"/>
        <v>765.4891461190679</v>
      </c>
      <c r="AD100" s="14">
        <f>'[1]IMF-World Bank'!BP96/'[1]IMF-World Bank'!BP$131*100</f>
        <v>103.25868631259804</v>
      </c>
      <c r="AE100" s="94">
        <v>2046727</v>
      </c>
      <c r="AF100" s="14">
        <v>1.4413565421836378</v>
      </c>
      <c r="AG100" s="14">
        <v>2.8433264413873744</v>
      </c>
      <c r="AH100" s="14">
        <v>2.579367683803957</v>
      </c>
    </row>
    <row r="101" spans="1:34" ht="12.75">
      <c r="A101">
        <v>1961</v>
      </c>
      <c r="B101" s="86">
        <f>'[1]IMF-World Bank'!G97</f>
        <v>38.102284</v>
      </c>
      <c r="C101" s="88">
        <f>'[1]INEGI Data'!L107/1000</f>
        <v>0.8035</v>
      </c>
      <c r="D101" s="88">
        <f>'[1]INEGI Data'!L107/1000</f>
        <v>0.8035</v>
      </c>
      <c r="E101" s="88">
        <f>'[1]INEGI Data'!K107/1000</f>
        <v>1.1385999999999998</v>
      </c>
      <c r="F101" s="88">
        <f>'[1]INEGI Data'!K107/1000</f>
        <v>1.1385999999999998</v>
      </c>
      <c r="G101" s="88">
        <f t="shared" si="15"/>
        <v>0.7056911997189532</v>
      </c>
      <c r="H101" s="87">
        <f>'[1]IMF-World Bank'!S97/'[1]IMF-World Bank'!S$131*100</f>
        <v>7.874404513930979</v>
      </c>
      <c r="I101" s="87">
        <f>100*'[1]IMF-World Bank'!T97/'[1]IMF-World Bank'!T$131</f>
        <v>14.9044636200646</v>
      </c>
      <c r="J101" s="14">
        <f>'[1]IMF-World Bank'!V97</f>
        <v>136.25592904550416</v>
      </c>
      <c r="K101" s="14">
        <f>'[1]IMF-World Bank'!AF97</f>
        <v>91.13673893592662</v>
      </c>
      <c r="L101" s="14">
        <f>'[1]IMF-World Bank'!AA97</f>
        <v>82.823</v>
      </c>
      <c r="M101" s="14">
        <f>M$105/SUM('[1]Solis'!C$66:E$66)*SUM('[1]Solis'!C62:E62)</f>
        <v>40.783164647066904</v>
      </c>
      <c r="N101" s="14">
        <f>N$105/'[1]Solis'!H$66*'[1]Solis'!H62</f>
        <v>70.58650144956653</v>
      </c>
      <c r="O101" s="22">
        <f>O$105/('[1]Solis'!F$66+'[1]Solis'!G$66)*('[1]Solis'!F62+'[1]Solis'!G62)</f>
        <v>5.511114173526149</v>
      </c>
      <c r="P101" s="22">
        <f>'[1]Transport'!I97</f>
        <v>22.10023454462831</v>
      </c>
      <c r="Q101" s="24">
        <f>'[1]Cement'!V96</f>
        <v>2984</v>
      </c>
      <c r="R101" s="10">
        <f>IF(ISNUMBER('[1]IMF-World Bank'!K97/'[1]Main'!$W98),'[1]IMF-World Bank'!K97/'[1]Main'!$W98*100/1000,".")</f>
        <v>39.02340032137397</v>
      </c>
      <c r="S101" s="10">
        <f>IF(ISNUMBER('[1]IMF-World Bank'!L97/'[1]Main'!$W98),'[1]IMF-World Bank'!L97/'[1]Main'!$W98*100/1000,".")</f>
        <v>24.63209153443904</v>
      </c>
      <c r="T101" s="91">
        <f t="shared" si="12"/>
        <v>1.5842503778785453</v>
      </c>
      <c r="U101" s="14">
        <v>100.38907382221642</v>
      </c>
      <c r="V101" s="11">
        <f>'[1]IMF-World Bank'!AT97/'[1]IMF-World Bank'!AT$131*100</f>
        <v>0.04963037744037194</v>
      </c>
      <c r="W101" s="99">
        <f t="shared" si="17"/>
        <v>0.016087596908193696</v>
      </c>
      <c r="X101" s="22">
        <f>'[1]IMF-World Bank'!AZ97</f>
        <v>8.32</v>
      </c>
      <c r="Y101" s="89">
        <f>'[1]IMF-World Bank'!AW97</f>
        <v>17.85</v>
      </c>
      <c r="Z101" s="89">
        <f>'[1]IMF-World Bank'!AX97</f>
        <v>42.31</v>
      </c>
      <c r="AA101" s="22">
        <f t="shared" si="16"/>
        <v>167.63926508509843</v>
      </c>
      <c r="AB101" s="14">
        <f t="shared" si="13"/>
        <v>359.65875982800566</v>
      </c>
      <c r="AC101" s="14">
        <f t="shared" si="14"/>
        <v>852.5020800180907</v>
      </c>
      <c r="AD101" s="14">
        <f>'[1]IMF-World Bank'!BP97/'[1]IMF-World Bank'!BP$131*100</f>
        <v>106.30692811162213</v>
      </c>
      <c r="AE101" s="94">
        <v>2094396</v>
      </c>
      <c r="AF101" s="14">
        <v>1.3105570894681184</v>
      </c>
      <c r="AG101" s="14">
        <v>2.7319891000435925</v>
      </c>
      <c r="AH101" s="14">
        <v>2.7832913771556944</v>
      </c>
    </row>
    <row r="102" spans="1:34" ht="12.75">
      <c r="A102">
        <v>1962</v>
      </c>
      <c r="B102" s="86">
        <f>'[1]IMF-World Bank'!G98</f>
        <v>39.295325</v>
      </c>
      <c r="C102" s="88">
        <f>'[1]INEGI Data'!L108/1000</f>
        <v>0.9065</v>
      </c>
      <c r="D102" s="88">
        <f>'[1]INEGI Data'!L108/1000</f>
        <v>0.9065</v>
      </c>
      <c r="E102" s="88">
        <f>'[1]INEGI Data'!K108/1000</f>
        <v>1.143</v>
      </c>
      <c r="F102" s="88">
        <f>'[1]INEGI Data'!K108/1000</f>
        <v>1.143</v>
      </c>
      <c r="G102" s="88">
        <f t="shared" si="15"/>
        <v>0.7930883639545057</v>
      </c>
      <c r="H102" s="87">
        <f>'[1]IMF-World Bank'!S98/'[1]IMF-World Bank'!S$131*100</f>
        <v>7.921333657392227</v>
      </c>
      <c r="I102" s="87">
        <f>100*'[1]IMF-World Bank'!T98/'[1]IMF-World Bank'!T$131</f>
        <v>14.993291130809343</v>
      </c>
      <c r="J102" s="14">
        <f>'[1]IMF-World Bank'!V98</f>
        <v>152.80793072059805</v>
      </c>
      <c r="K102" s="14">
        <f>'[1]IMF-World Bank'!AF98</f>
        <v>96.20036627655763</v>
      </c>
      <c r="L102" s="14">
        <f>'[1]IMF-World Bank'!AA98</f>
        <v>87.299</v>
      </c>
      <c r="M102" s="14">
        <f>M$105/SUM('[1]Solis'!C$66:E$66)*SUM('[1]Solis'!C63:E63)</f>
        <v>42.367866389395836</v>
      </c>
      <c r="N102" s="14">
        <f>N$105/'[1]Solis'!H$66*'[1]Solis'!H63</f>
        <v>73.8445537259022</v>
      </c>
      <c r="O102" s="22">
        <f>O$105/('[1]Solis'!F$66+'[1]Solis'!G$66)*('[1]Solis'!F63+'[1]Solis'!G63)</f>
        <v>5.914316510311734</v>
      </c>
      <c r="P102" s="22">
        <f>'[1]Transport'!I98</f>
        <v>22.984398981157195</v>
      </c>
      <c r="Q102" s="24">
        <f>'[1]Cement'!V97</f>
        <v>3266</v>
      </c>
      <c r="R102" s="10">
        <f>IF(ISNUMBER('[1]IMF-World Bank'!K98/'[1]Main'!$W99),'[1]IMF-World Bank'!K98/'[1]Main'!$W99*100/1000,".")</f>
        <v>39.43552237750006</v>
      </c>
      <c r="S102" s="10">
        <f>IF(ISNUMBER('[1]IMF-World Bank'!L98/'[1]Main'!$W99),'[1]IMF-World Bank'!L98/'[1]Main'!$W99*100/1000,".")</f>
        <v>28.168992876781836</v>
      </c>
      <c r="T102" s="91">
        <f t="shared" si="12"/>
        <v>1.3999620983966596</v>
      </c>
      <c r="U102" s="14">
        <v>100.43721554143045</v>
      </c>
      <c r="V102" s="11">
        <f>'[1]IMF-World Bank'!AT98/'[1]IMF-World Bank'!AT$131*100</f>
        <v>0.050225437813438564</v>
      </c>
      <c r="W102" s="99">
        <f t="shared" si="17"/>
        <v>0.011989841781508888</v>
      </c>
      <c r="X102" s="22">
        <f>'[1]IMF-World Bank'!AZ98</f>
        <v>9.21</v>
      </c>
      <c r="Y102" s="89">
        <f>'[1]IMF-World Bank'!AW98</f>
        <v>20.27</v>
      </c>
      <c r="Z102" s="89">
        <f>'[1]IMF-World Bank'!AX98</f>
        <v>47.89</v>
      </c>
      <c r="AA102" s="22">
        <f t="shared" si="16"/>
        <v>183.37321486793945</v>
      </c>
      <c r="AB102" s="14">
        <f t="shared" si="13"/>
        <v>403.5803545464856</v>
      </c>
      <c r="AC102" s="14">
        <f t="shared" si="14"/>
        <v>953.5008968540303</v>
      </c>
      <c r="AD102" s="14">
        <f>'[1]IMF-World Bank'!BP98/'[1]IMF-World Bank'!BP$131*100</f>
        <v>114.03826935858208</v>
      </c>
      <c r="AE102" s="94">
        <v>2220732</v>
      </c>
      <c r="AF102" s="14">
        <v>1.670110692182809</v>
      </c>
      <c r="AG102" s="14">
        <v>2.5422715135413343</v>
      </c>
      <c r="AH102" s="14">
        <v>2.804813699192654</v>
      </c>
    </row>
    <row r="103" spans="1:34" ht="12.75">
      <c r="A103">
        <v>1963</v>
      </c>
      <c r="B103" s="86">
        <f>'[1]IMF-World Bank'!G99</f>
        <v>40.529402</v>
      </c>
      <c r="C103" s="88">
        <f>'[1]INEGI Data'!L109/1000</f>
        <v>0.9441</v>
      </c>
      <c r="D103" s="88">
        <f>'[1]INEGI Data'!L109/1000</f>
        <v>0.9441</v>
      </c>
      <c r="E103" s="88">
        <f>'[1]INEGI Data'!K109/1000</f>
        <v>1.2397</v>
      </c>
      <c r="F103" s="88">
        <f>'[1]INEGI Data'!K109/1000</f>
        <v>1.2397</v>
      </c>
      <c r="G103" s="88">
        <f t="shared" si="15"/>
        <v>0.761555214971364</v>
      </c>
      <c r="H103" s="87">
        <f>'[1]IMF-World Bank'!S99/'[1]IMF-World Bank'!S$131*100</f>
        <v>8.566384557289325</v>
      </c>
      <c r="I103" s="87">
        <f>100*'[1]IMF-World Bank'!T99/'[1]IMF-World Bank'!T$131</f>
        <v>16.21422418036009</v>
      </c>
      <c r="J103" s="14">
        <f>'[1]IMF-World Bank'!V99</f>
        <v>149.1986452603388</v>
      </c>
      <c r="K103" s="14">
        <f>'[1]IMF-World Bank'!AF99</f>
        <v>107.13537418414045</v>
      </c>
      <c r="L103" s="14">
        <f>'[1]IMF-World Bank'!AA99</f>
        <v>97.344</v>
      </c>
      <c r="M103" s="14">
        <f>M$105/SUM('[1]Solis'!C$66:E$66)*SUM('[1]Solis'!C64:E64)</f>
        <v>44.600700964240446</v>
      </c>
      <c r="N103" s="14">
        <f>N$105/'[1]Solis'!H$66*'[1]Solis'!H64</f>
        <v>80.64316174532047</v>
      </c>
      <c r="O103" s="22">
        <f>O$105/('[1]Solis'!F$66+'[1]Solis'!G$66)*('[1]Solis'!F64+'[1]Solis'!G64)</f>
        <v>6.262939850578119</v>
      </c>
      <c r="P103" s="22">
        <f>'[1]Transport'!I99</f>
        <v>24.944431901035095</v>
      </c>
      <c r="Q103" s="24">
        <f>'[1]Cement'!V98</f>
        <v>3762</v>
      </c>
      <c r="R103" s="10">
        <f>IF(ISNUMBER('[1]IMF-World Bank'!K99/'[1]Main'!$W100),'[1]IMF-World Bank'!K99/'[1]Main'!$W100*100/1000,".")</f>
        <v>39.1111319962401</v>
      </c>
      <c r="S103" s="10">
        <f>IF(ISNUMBER('[1]IMF-World Bank'!L99/'[1]Main'!$W100),'[1]IMF-World Bank'!L99/'[1]Main'!$W100*100/1000,".")</f>
        <v>29.38218951340816</v>
      </c>
      <c r="T103" s="91">
        <f t="shared" si="12"/>
        <v>1.331117001283797</v>
      </c>
      <c r="U103" s="14">
        <v>98.85638923143567</v>
      </c>
      <c r="V103" s="11">
        <f>'[1]IMF-World Bank'!AT99/'[1]IMF-World Bank'!AT$131*100</f>
        <v>0.050523804542291474</v>
      </c>
      <c r="W103" s="99">
        <f t="shared" si="17"/>
        <v>0.0059405500846241984</v>
      </c>
      <c r="X103" s="22">
        <f>'[1]IMF-World Bank'!AZ99</f>
        <v>10.33</v>
      </c>
      <c r="Y103" s="89">
        <f>'[1]IMF-World Bank'!AW99</f>
        <v>23.49</v>
      </c>
      <c r="Z103" s="89">
        <f>'[1]IMF-World Bank'!AX99</f>
        <v>55.88</v>
      </c>
      <c r="AA103" s="22">
        <f t="shared" si="16"/>
        <v>204.45807859448047</v>
      </c>
      <c r="AB103" s="14">
        <f t="shared" si="13"/>
        <v>464.9293578106821</v>
      </c>
      <c r="AC103" s="14">
        <f t="shared" si="14"/>
        <v>1106.0133041490387</v>
      </c>
      <c r="AD103" s="14">
        <f>'[1]IMF-World Bank'!BP99/'[1]IMF-World Bank'!BP$131*100</f>
        <v>133.40903451274818</v>
      </c>
      <c r="AE103" s="94">
        <v>2316765</v>
      </c>
      <c r="AF103" s="14">
        <v>1.9531833775476777</v>
      </c>
      <c r="AG103" s="14">
        <v>3.4241776807640107</v>
      </c>
      <c r="AH103" s="14">
        <v>2.7623469157980196</v>
      </c>
    </row>
    <row r="104" spans="1:34" ht="12.75">
      <c r="A104">
        <v>1964</v>
      </c>
      <c r="B104" s="86">
        <f>'[1]IMF-World Bank'!G100</f>
        <v>41.811909</v>
      </c>
      <c r="C104" s="88">
        <f>'[1]IMF-World Bank'!O100/1000</f>
        <v>1.05367999894632</v>
      </c>
      <c r="D104" s="88">
        <f>'[1]IMF-World Bank'!M100/1000</f>
        <v>0.99935999900064</v>
      </c>
      <c r="E104" s="88">
        <f>'[1]INEGI Data'!K110/1000</f>
        <v>1.493</v>
      </c>
      <c r="F104" s="88">
        <f>'[1]INEGI Data'!K110/1000</f>
        <v>1.493</v>
      </c>
      <c r="G104" s="88">
        <f t="shared" si="15"/>
        <v>0.7057468177805223</v>
      </c>
      <c r="H104" s="87">
        <f>'[1]IMF-World Bank'!S100/'[1]IMF-World Bank'!S$131*100</f>
        <v>10.219123634620532</v>
      </c>
      <c r="I104" s="87">
        <f>100*'[1]IMF-World Bank'!T100/'[1]IMF-World Bank'!T$131</f>
        <v>19.34248437384981</v>
      </c>
      <c r="J104" s="14">
        <f>'[1]IMF-World Bank'!V100</f>
        <v>132.56297486579965</v>
      </c>
      <c r="K104" s="14">
        <f>'[1]IMF-World Bank'!AF100</f>
        <v>128.83575036727902</v>
      </c>
      <c r="L104" s="14">
        <f>'[1]IMF-World Bank'!AA100</f>
        <v>117.162</v>
      </c>
      <c r="M104" s="14">
        <f>M$105/SUM('[1]Solis'!C$66:E$66)*SUM('[1]Solis'!C65:E65)</f>
        <v>48.019516821620314</v>
      </c>
      <c r="N104" s="14">
        <f>N$105/'[1]Solis'!H$66*'[1]Solis'!H65</f>
        <v>94.67802659739614</v>
      </c>
      <c r="O104" s="22">
        <f>O$105/('[1]Solis'!F$66+'[1]Solis'!G$66)*('[1]Solis'!F65+'[1]Solis'!G65)</f>
        <v>6.754833056707403</v>
      </c>
      <c r="P104" s="22">
        <f>'[1]Transport'!I100</f>
        <v>26.635585799361962</v>
      </c>
      <c r="Q104" s="24">
        <f>'[1]Cement'!V99</f>
        <v>4339</v>
      </c>
      <c r="R104" s="100">
        <f>IF(ISNUMBER('[1]IMF-World Bank'!K100/'[1]Main'!$W101),'[1]IMF-World Bank'!K100/'[1]Main'!$W101*100/1000,".")</f>
        <v>53.040813212302076</v>
      </c>
      <c r="S104" s="10">
        <f>IF(ISNUMBER('[1]IMF-World Bank'!L100/'[1]Main'!$W101),'[1]IMF-World Bank'!L100/'[1]Main'!$W101*100/1000,".")</f>
        <v>34.85736242738872</v>
      </c>
      <c r="T104" s="91">
        <f t="shared" si="12"/>
        <v>1.521653089007846</v>
      </c>
      <c r="U104" s="14">
        <v>99.2940445279933</v>
      </c>
      <c r="V104" s="11">
        <f>'[1]IMF-World Bank'!AT100/'[1]IMF-World Bank'!AT$131*100</f>
        <v>0.05170500217147428</v>
      </c>
      <c r="W104" s="99">
        <f t="shared" si="17"/>
        <v>0.023379031723433877</v>
      </c>
      <c r="X104" s="22">
        <f>'[1]IMF-World Bank'!AZ100</f>
        <v>12</v>
      </c>
      <c r="Y104" s="89">
        <f>'[1]IMF-World Bank'!AW100</f>
        <v>27.51</v>
      </c>
      <c r="Z104" s="89">
        <f>'[1]IMF-World Bank'!AX100</f>
        <v>65.28</v>
      </c>
      <c r="AA104" s="22">
        <f t="shared" si="16"/>
        <v>232.08586202555884</v>
      </c>
      <c r="AB104" s="14">
        <f t="shared" si="13"/>
        <v>532.0568386935937</v>
      </c>
      <c r="AC104" s="14">
        <f t="shared" si="14"/>
        <v>1262.54708941904</v>
      </c>
      <c r="AD104" s="14">
        <f>'[1]IMF-World Bank'!BP100/'[1]IMF-World Bank'!BP$131*100</f>
        <v>142.305748832028</v>
      </c>
      <c r="AE104" s="94">
        <v>2450915</v>
      </c>
      <c r="AF104" s="14">
        <v>2.249873344262645</v>
      </c>
      <c r="AG104" s="14">
        <v>3.3474013842126693</v>
      </c>
      <c r="AH104" s="14">
        <v>2.8494929929743007</v>
      </c>
    </row>
    <row r="105" spans="1:34" ht="12.75">
      <c r="A105">
        <v>1965</v>
      </c>
      <c r="B105" s="86">
        <f>'[1]IMF-World Bank'!G101</f>
        <v>43.148007</v>
      </c>
      <c r="C105" s="88">
        <f>'[1]IMF-World Bank'!O101/1000</f>
        <v>1.1453599988546401</v>
      </c>
      <c r="D105" s="88">
        <f>'[1]IMF-World Bank'!M101/1000</f>
        <v>1.0887999989112</v>
      </c>
      <c r="E105" s="88">
        <f>'[1]INEGI Data'!K111/1000</f>
        <v>1.5595999999999999</v>
      </c>
      <c r="F105" s="88">
        <f>'[1]INEGI Data'!K111/1000</f>
        <v>1.5595999999999999</v>
      </c>
      <c r="G105" s="88">
        <f t="shared" si="15"/>
        <v>0.7343934334795077</v>
      </c>
      <c r="H105" s="87">
        <f>'[1]IMF-World Bank'!S101/'[1]IMF-World Bank'!S$131*100</f>
        <v>10.402834905684827</v>
      </c>
      <c r="I105" s="87">
        <f>100*'[1]IMF-World Bank'!T101/'[1]IMF-World Bank'!T$131</f>
        <v>19.690211841219018</v>
      </c>
      <c r="J105" s="14">
        <f>'[1]IMF-World Bank'!V101</f>
        <v>137.92599503214643</v>
      </c>
      <c r="K105" s="14">
        <f>'[1]IMF-World Bank'!AF101</f>
        <v>138.47139601140745</v>
      </c>
      <c r="L105" s="14">
        <f>'[1]IMF-World Bank'!AA101</f>
        <v>125.771</v>
      </c>
      <c r="M105" s="14">
        <f>'[1]IMF-World Bank'!AI101/1000000000</f>
        <v>50.70366902329523</v>
      </c>
      <c r="N105" s="14">
        <f>'[1]IMF-World Bank'!AK101/1000000000</f>
        <v>103.64866946770488</v>
      </c>
      <c r="O105" s="9">
        <f>'[1]IMF-World Bank'!AM101/1000000000</f>
        <v>7.125287995581469</v>
      </c>
      <c r="P105" s="22">
        <f>'[1]Transport'!I101</f>
        <v>27.13528495081591</v>
      </c>
      <c r="Q105" s="24">
        <f>'[1]Cement'!V100</f>
        <v>4305</v>
      </c>
      <c r="R105" s="10">
        <f>IF(ISNUMBER('[1]IMF-World Bank'!K101/'[1]Main'!$W102),'[1]IMF-World Bank'!K101/'[1]Main'!$W102*100/1000,".")</f>
        <v>65.09604837255459</v>
      </c>
      <c r="S105" s="10">
        <f>IF(ISNUMBER('[1]IMF-World Bank'!L101/'[1]Main'!$W102),'[1]IMF-World Bank'!L101/'[1]Main'!$W102*100/1000,".")</f>
        <v>41.083209893956514</v>
      </c>
      <c r="T105" s="91">
        <f t="shared" si="12"/>
        <v>1.5844927536231888</v>
      </c>
      <c r="U105" s="14">
        <v>100.64457135554676</v>
      </c>
      <c r="V105" s="11">
        <f>'[1]IMF-World Bank'!AT101/'[1]IMF-World Bank'!AT$131*100</f>
        <v>0.05354985663677725</v>
      </c>
      <c r="W105" s="99">
        <f t="shared" si="17"/>
        <v>0.0356803865742951</v>
      </c>
      <c r="X105" s="22">
        <f>'[1]IMF-World Bank'!AZ101</f>
        <v>12.58</v>
      </c>
      <c r="Y105" s="89">
        <f>'[1]IMF-World Bank'!AW101</f>
        <v>29.14</v>
      </c>
      <c r="Z105" s="89">
        <f>'[1]IMF-World Bank'!AX101</f>
        <v>71.25</v>
      </c>
      <c r="AA105" s="22">
        <f t="shared" si="16"/>
        <v>234.92126384816953</v>
      </c>
      <c r="AB105" s="14">
        <f t="shared" si="13"/>
        <v>544.1657892317695</v>
      </c>
      <c r="AC105" s="14">
        <f t="shared" si="14"/>
        <v>1330.535774974728</v>
      </c>
      <c r="AD105" s="14">
        <f>'[1]IMF-World Bank'!BP101/'[1]IMF-World Bank'!BP$131*100</f>
        <v>146.88992119916938</v>
      </c>
      <c r="AE105" s="94">
        <v>2607294</v>
      </c>
      <c r="AF105" s="14">
        <v>2.2953051867568375</v>
      </c>
      <c r="AG105" s="14">
        <v>1.9807806628486935</v>
      </c>
      <c r="AH105" s="14">
        <v>2.5850308169341307</v>
      </c>
    </row>
    <row r="106" spans="1:34" ht="12.75">
      <c r="A106">
        <v>1966</v>
      </c>
      <c r="B106" s="86">
        <f>'[1]IMF-World Bank'!G102</f>
        <v>44.536508</v>
      </c>
      <c r="C106" s="88">
        <f>'[1]IMF-World Bank'!O102/1000</f>
        <v>1.1987199988012798</v>
      </c>
      <c r="D106" s="88">
        <f>'[1]IMF-World Bank'!M102/1000</f>
        <v>1.1627999988371998</v>
      </c>
      <c r="E106" s="88">
        <f>'[1]INEGI Data'!K112/1000</f>
        <v>1.602</v>
      </c>
      <c r="F106" s="88">
        <f>'[1]INEGI Data'!K112/1000</f>
        <v>1.602</v>
      </c>
      <c r="G106" s="88">
        <f t="shared" si="15"/>
        <v>0.7482646684152807</v>
      </c>
      <c r="H106" s="87">
        <f>'[1]IMF-World Bank'!S102/'[1]IMF-World Bank'!S$131*100</f>
        <v>10.438239291922269</v>
      </c>
      <c r="I106" s="87">
        <f>100*'[1]IMF-World Bank'!T102/'[1]IMF-World Bank'!T$131</f>
        <v>19.757222009411834</v>
      </c>
      <c r="J106" s="14">
        <f>'[1]IMF-World Bank'!V102</f>
        <v>140.26533523614674</v>
      </c>
      <c r="K106" s="14">
        <f>'[1]IMF-World Bank'!AF102</f>
        <v>150.67035517467238</v>
      </c>
      <c r="L106" s="14">
        <f>'[1]IMF-World Bank'!AA102</f>
        <v>136.917</v>
      </c>
      <c r="M106" s="14">
        <f>'[1]IMF-World Bank'!AI102/1000000000</f>
        <v>51.86135671450606</v>
      </c>
      <c r="N106" s="14">
        <f>'[1]IMF-World Bank'!AK102/1000000000</f>
        <v>111.3354894474101</v>
      </c>
      <c r="O106" s="9">
        <f>'[1]IMF-World Bank'!AM102/1000000000</f>
        <v>7.399558351619228</v>
      </c>
      <c r="P106" s="22">
        <f>'[1]Transport'!I102</f>
        <v>29.24931542301072</v>
      </c>
      <c r="Q106" s="24">
        <f>'[1]Cement'!V101</f>
        <v>4828</v>
      </c>
      <c r="R106" s="10">
        <f>IF(ISNUMBER('[1]IMF-World Bank'!K102/'[1]Main'!$W103),'[1]IMF-World Bank'!K102/'[1]Main'!$W103*100/1000,".")</f>
        <v>57.16087290969857</v>
      </c>
      <c r="S106" s="10">
        <f>IF(ISNUMBER('[1]IMF-World Bank'!L102/'[1]Main'!$W103),'[1]IMF-World Bank'!L102/'[1]Main'!$W103*100/1000,".")</f>
        <v>44.79692234302396</v>
      </c>
      <c r="T106" s="91">
        <f t="shared" si="12"/>
        <v>1.276</v>
      </c>
      <c r="U106" s="14">
        <v>101.55240228358493</v>
      </c>
      <c r="V106" s="11">
        <f>'[1]IMF-World Bank'!AT102/'[1]IMF-World Bank'!AT$131*100</f>
        <v>0.05580740526897636</v>
      </c>
      <c r="W106" s="99">
        <f t="shared" si="17"/>
        <v>0.04215788377384114</v>
      </c>
      <c r="X106" s="22">
        <f>'[1]IMF-World Bank'!AZ102</f>
        <v>13.7</v>
      </c>
      <c r="Y106" s="89">
        <f>'[1]IMF-World Bank'!AW102</f>
        <v>32.34</v>
      </c>
      <c r="Z106" s="89">
        <f>'[1]IMF-World Bank'!AX102</f>
        <v>77.69</v>
      </c>
      <c r="AA106" s="22">
        <f t="shared" si="16"/>
        <v>245.48713443977127</v>
      </c>
      <c r="AB106" s="14">
        <f t="shared" si="13"/>
        <v>579.492987429358</v>
      </c>
      <c r="AC106" s="14">
        <f t="shared" si="14"/>
        <v>1392.1091587318124</v>
      </c>
      <c r="AD106" s="14">
        <f>'[1]IMF-World Bank'!BP102/'[1]IMF-World Bank'!BP$131*100</f>
        <v>147.43300616676117</v>
      </c>
      <c r="AE106" s="94">
        <v>2778086</v>
      </c>
      <c r="AF106" s="14">
        <v>1.9328575065891185</v>
      </c>
      <c r="AG106" s="14">
        <v>1.6455599077384742</v>
      </c>
      <c r="AH106" s="14">
        <v>1.9196169928350715</v>
      </c>
    </row>
    <row r="107" spans="1:34" ht="12.75">
      <c r="A107">
        <v>1967</v>
      </c>
      <c r="B107" s="86">
        <f>'[1]IMF-World Bank'!G103</f>
        <v>45.974595</v>
      </c>
      <c r="C107" s="88">
        <f>'[1]IMF-World Bank'!O103/1000</f>
        <v>1.14487999885512</v>
      </c>
      <c r="D107" s="88">
        <f>'[1]IMF-World Bank'!M103/1000</f>
        <v>1.09423999890576</v>
      </c>
      <c r="E107" s="88">
        <f>'[1]INEGI Data'!K113/1000</f>
        <v>1.7368</v>
      </c>
      <c r="F107" s="88">
        <f>'[1]INEGI Data'!K113/1000</f>
        <v>1.7368</v>
      </c>
      <c r="G107" s="88">
        <f t="shared" si="15"/>
        <v>0.6591893130211424</v>
      </c>
      <c r="H107" s="87">
        <f>'[1]IMF-World Bank'!S103/'[1]IMF-World Bank'!S$131*100</f>
        <v>11.223287283960104</v>
      </c>
      <c r="I107" s="87">
        <f>100*'[1]IMF-World Bank'!T103/'[1]IMF-World Bank'!T$131</f>
        <v>21.243143576299268</v>
      </c>
      <c r="J107" s="14">
        <f>'[1]IMF-World Bank'!V103</f>
        <v>123.00467819840244</v>
      </c>
      <c r="K107" s="14">
        <f>'[1]IMF-World Bank'!AF103</f>
        <v>167.95911664767632</v>
      </c>
      <c r="L107" s="14">
        <f>'[1]IMF-World Bank'!AA103</f>
        <v>155.679</v>
      </c>
      <c r="M107" s="14">
        <f>'[1]IMF-World Bank'!AI103/1000000000</f>
        <v>52.51814173746179</v>
      </c>
      <c r="N107" s="14">
        <f>'[1]IMF-World Bank'!AK103/1000000000</f>
        <v>117.88893601216988</v>
      </c>
      <c r="O107" s="9">
        <f>'[1]IMF-World Bank'!AM103/1000000000</f>
        <v>7.809933073501163</v>
      </c>
      <c r="P107" s="22">
        <f>'[1]Transport'!I103</f>
        <v>30.671237902641668</v>
      </c>
      <c r="Q107" s="24">
        <f>'[1]Cement'!V102</f>
        <v>5544</v>
      </c>
      <c r="R107" s="10">
        <f>IF(ISNUMBER('[1]IMF-World Bank'!K103/'[1]Main'!$W104),'[1]IMF-World Bank'!K103/'[1]Main'!$W104*100/1000,".")</f>
        <v>58.96566302570044</v>
      </c>
      <c r="S107" s="10">
        <f>IF(ISNUMBER('[1]IMF-World Bank'!L103/'[1]Main'!$W104),'[1]IMF-World Bank'!L103/'[1]Main'!$W104*100/1000,".")</f>
        <v>46.96380240984991</v>
      </c>
      <c r="T107" s="91">
        <f t="shared" si="12"/>
        <v>1.2555555555555553</v>
      </c>
      <c r="U107" s="14">
        <v>101.8674458725636</v>
      </c>
      <c r="V107" s="11">
        <f>'[1]IMF-World Bank'!AT103/'[1]IMF-World Bank'!AT$131*100</f>
        <v>0.05749108593118767</v>
      </c>
      <c r="W107" s="99">
        <f t="shared" si="17"/>
        <v>0.030169484750212545</v>
      </c>
      <c r="X107" s="22">
        <f>'[1]IMF-World Bank'!AZ103</f>
        <v>14.82</v>
      </c>
      <c r="Y107" s="89">
        <f>'[1]IMF-World Bank'!AW103</f>
        <v>34.81</v>
      </c>
      <c r="Z107" s="89">
        <f>'[1]IMF-World Bank'!AX103</f>
        <v>86.96</v>
      </c>
      <c r="AA107" s="22">
        <f t="shared" si="16"/>
        <v>257.7790932273984</v>
      </c>
      <c r="AB107" s="14">
        <f t="shared" si="13"/>
        <v>605.4851710692132</v>
      </c>
      <c r="AC107" s="14">
        <f t="shared" si="14"/>
        <v>1512.5823176150177</v>
      </c>
      <c r="AD107" s="14">
        <f>'[1]IMF-World Bank'!BP103/'[1]IMF-World Bank'!BP$131*100</f>
        <v>151.66293609277005</v>
      </c>
      <c r="AE107" s="94">
        <v>2847549</v>
      </c>
      <c r="AF107" s="14">
        <v>1.5921864136786308</v>
      </c>
      <c r="AG107" s="14">
        <v>4.079707861907799</v>
      </c>
      <c r="AH107" s="14">
        <v>2.273281536256988</v>
      </c>
    </row>
    <row r="108" spans="1:34" ht="12.75">
      <c r="A108">
        <v>1968</v>
      </c>
      <c r="B108" s="86">
        <f>'[1]IMF-World Bank'!G104</f>
        <v>47.463411</v>
      </c>
      <c r="C108" s="88">
        <f>'[1]IMF-World Bank'!O104/1000</f>
        <v>1.2538399987461601</v>
      </c>
      <c r="D108" s="88">
        <f>'[1]IMF-World Bank'!M104/1000</f>
        <v>1.1807199988192798</v>
      </c>
      <c r="E108" s="88">
        <f>'[1]INEGI Data'!K114/1000</f>
        <v>1.9173</v>
      </c>
      <c r="F108" s="88">
        <f>'[1]INEGI Data'!K114/1000</f>
        <v>1.9173</v>
      </c>
      <c r="G108" s="88">
        <f t="shared" si="15"/>
        <v>0.6539612990904711</v>
      </c>
      <c r="H108" s="87">
        <f>'[1]IMF-World Bank'!S104/'[1]IMF-World Bank'!S$131*100</f>
        <v>12.076517946455311</v>
      </c>
      <c r="I108" s="87">
        <f>100*'[1]IMF-World Bank'!T104/'[1]IMF-World Bank'!T$131</f>
        <v>22.858110679966035</v>
      </c>
      <c r="J108" s="14">
        <f>'[1]IMF-World Bank'!V104</f>
        <v>124.9514235273659</v>
      </c>
      <c r="K108" s="14">
        <f>'[1]IMF-World Bank'!AF104</f>
        <v>184.05161109387743</v>
      </c>
      <c r="L108" s="14">
        <f>'[1]IMF-World Bank'!AA104</f>
        <v>170.622</v>
      </c>
      <c r="M108" s="14">
        <f>'[1]IMF-World Bank'!AI104/1000000000</f>
        <v>53.50406670712642</v>
      </c>
      <c r="N108" s="14">
        <f>'[1]IMF-World Bank'!AK104/1000000000</f>
        <v>127.23567584704546</v>
      </c>
      <c r="O108" s="9">
        <f>'[1]IMF-World Bank'!AM104/1000000000</f>
        <v>8.155201478228637</v>
      </c>
      <c r="P108" s="22">
        <f>'[1]Transport'!I104</f>
        <v>33.74625538895137</v>
      </c>
      <c r="Q108" s="24">
        <f>'[1]Cement'!V103</f>
        <v>6008</v>
      </c>
      <c r="R108" s="10">
        <f>IF(ISNUMBER('[1]IMF-World Bank'!K104/'[1]Main'!$W105),'[1]IMF-World Bank'!K104/'[1]Main'!$W105*100/1000,".")</f>
        <v>66.96933216264318</v>
      </c>
      <c r="S108" s="10">
        <f>IF(ISNUMBER('[1]IMF-World Bank'!L104/'[1]Main'!$W105),'[1]IMF-World Bank'!L104/'[1]Main'!$W105*100/1000,".")</f>
        <v>54.39133576661376</v>
      </c>
      <c r="T108" s="91">
        <f t="shared" si="12"/>
        <v>1.23125</v>
      </c>
      <c r="U108" s="14">
        <v>100.63591717714344</v>
      </c>
      <c r="V108" s="11">
        <f>'[1]IMF-World Bank'!AT104/'[1]IMF-World Bank'!AT$131*100</f>
        <v>0.05883289966863085</v>
      </c>
      <c r="W108" s="99">
        <f t="shared" si="17"/>
        <v>0.02333950934670509</v>
      </c>
      <c r="X108" s="22">
        <f>'[1]IMF-World Bank'!AZ104</f>
        <v>16.75</v>
      </c>
      <c r="Y108" s="89">
        <f>'[1]IMF-World Bank'!AW104</f>
        <v>40.4</v>
      </c>
      <c r="Z108" s="89">
        <f>'[1]IMF-World Bank'!AX104</f>
        <v>97.85</v>
      </c>
      <c r="AA108" s="22">
        <f t="shared" si="16"/>
        <v>284.7046481533689</v>
      </c>
      <c r="AB108" s="14">
        <f t="shared" si="13"/>
        <v>686.6906140534986</v>
      </c>
      <c r="AC108" s="14">
        <f t="shared" si="14"/>
        <v>1663.1850639884863</v>
      </c>
      <c r="AD108" s="14">
        <f>'[1]IMF-World Bank'!BP104/'[1]IMF-World Bank'!BP$131*100</f>
        <v>155.8793801164759</v>
      </c>
      <c r="AE108" s="94">
        <v>2983081</v>
      </c>
      <c r="AF108" s="14">
        <v>1.218800301378831</v>
      </c>
      <c r="AG108" s="14">
        <v>2.8809419753323855</v>
      </c>
      <c r="AH108" s="14">
        <v>1.4545435374896165</v>
      </c>
    </row>
    <row r="109" spans="1:34" ht="12.75">
      <c r="A109">
        <v>1969</v>
      </c>
      <c r="B109" s="86">
        <f>'[1]IMF-World Bank'!G105</f>
        <v>49.004176</v>
      </c>
      <c r="C109" s="88">
        <f>'[1]IMF-World Bank'!O105/1000</f>
        <v>1.4295999985704</v>
      </c>
      <c r="D109" s="88">
        <f>'[1]IMF-World Bank'!M105/1000</f>
        <v>1.3849599986150398</v>
      </c>
      <c r="E109" s="88">
        <f>'[1]INEGI Data'!K115/1000</f>
        <v>1.9888</v>
      </c>
      <c r="F109" s="88">
        <f>'[1]INEGI Data'!K115/1000</f>
        <v>1.9888</v>
      </c>
      <c r="G109" s="88">
        <f t="shared" si="15"/>
        <v>0.7188254216464199</v>
      </c>
      <c r="H109" s="87">
        <f>'[1]IMF-World Bank'!S105/'[1]IMF-World Bank'!S$131*100</f>
        <v>12.313275267688622</v>
      </c>
      <c r="I109" s="87">
        <f>100*'[1]IMF-World Bank'!T105/'[1]IMF-World Bank'!T$131</f>
        <v>23.30624539854752</v>
      </c>
      <c r="J109" s="14">
        <f>'[1]IMF-World Bank'!V105</f>
        <v>137.7918541867413</v>
      </c>
      <c r="K109" s="14">
        <f>'[1]IMF-World Bank'!AF105</f>
        <v>197.08891628212126</v>
      </c>
      <c r="L109" s="14">
        <f>'[1]IMF-World Bank'!AA105</f>
        <v>183.207</v>
      </c>
      <c r="M109" s="14">
        <f>'[1]IMF-World Bank'!AI105/1000000000</f>
        <v>54.1112525597852</v>
      </c>
      <c r="N109" s="14">
        <f>'[1]IMF-World Bank'!AK105/1000000000</f>
        <v>136.1941371201407</v>
      </c>
      <c r="O109" s="9">
        <f>'[1]IMF-World Bank'!AM105/1000000000</f>
        <v>8.670747943206242</v>
      </c>
      <c r="P109" s="22">
        <f>'[1]Transport'!I105</f>
        <v>35.936756041587294</v>
      </c>
      <c r="Q109" s="24">
        <f>'[1]Cement'!V104</f>
        <v>6673</v>
      </c>
      <c r="R109" s="10">
        <f>IF(ISNUMBER('[1]IMF-World Bank'!K105/'[1]Main'!$W106),'[1]IMF-World Bank'!K105/'[1]Main'!$W106*100/1000,".")</f>
        <v>77.12064671142733</v>
      </c>
      <c r="S109" s="10">
        <f>IF(ISNUMBER('[1]IMF-World Bank'!L105/'[1]Main'!$W106),'[1]IMF-World Bank'!L105/'[1]Main'!$W106*100/1000,".")</f>
        <v>59.19708489576511</v>
      </c>
      <c r="T109" s="91">
        <f t="shared" si="12"/>
        <v>1.3027777777777778</v>
      </c>
      <c r="U109" s="14">
        <v>98.93233098432452</v>
      </c>
      <c r="V109" s="11">
        <f>'[1]IMF-World Bank'!AT105/'[1]IMF-World Bank'!AT$131*100</f>
        <v>0.06081380538144606</v>
      </c>
      <c r="W109" s="99">
        <f t="shared" si="17"/>
        <v>0.03367003367116729</v>
      </c>
      <c r="X109" s="22">
        <f>'[1]IMF-World Bank'!AZ105</f>
        <v>18.63</v>
      </c>
      <c r="Y109" s="89">
        <f>'[1]IMF-World Bank'!AW105</f>
        <v>45.89</v>
      </c>
      <c r="Z109" s="89">
        <f>'[1]IMF-World Bank'!AX105</f>
        <v>115.82</v>
      </c>
      <c r="AA109" s="22">
        <f t="shared" si="16"/>
        <v>306.34491433558446</v>
      </c>
      <c r="AB109" s="14">
        <f t="shared" si="13"/>
        <v>754.5983960740725</v>
      </c>
      <c r="AC109" s="14">
        <f t="shared" si="14"/>
        <v>1904.5017701743097</v>
      </c>
      <c r="AD109" s="14">
        <f>'[1]IMF-World Bank'!BP105/'[1]IMF-World Bank'!BP$131*100</f>
        <v>158.33650979224024</v>
      </c>
      <c r="AE109" s="94">
        <v>3076517</v>
      </c>
      <c r="AF109" s="14">
        <v>1.4168086423585402</v>
      </c>
      <c r="AG109" s="14">
        <v>2.854262864988404</v>
      </c>
      <c r="AH109" s="14">
        <v>1.327633330652045</v>
      </c>
    </row>
    <row r="110" spans="1:34" ht="12.75">
      <c r="A110">
        <v>1970</v>
      </c>
      <c r="B110" s="86">
        <f>'[1]IMF-World Bank'!G106</f>
        <v>50.595897</v>
      </c>
      <c r="C110" s="88">
        <f>'[1]IMF-World Bank'!O106/1000</f>
        <v>1.401999998598</v>
      </c>
      <c r="D110" s="88">
        <f>'[1]IMF-World Bank'!M106/1000</f>
        <v>1.37287999862712</v>
      </c>
      <c r="E110" s="88">
        <f>'[1]INEGI Data'!K116/1000</f>
        <v>2.5005</v>
      </c>
      <c r="F110" s="88">
        <f>'[1]IMF-World Bank'!N106/1000</f>
        <v>2.343619037656381</v>
      </c>
      <c r="G110" s="88">
        <f t="shared" si="15"/>
        <v>0.5606878618668266</v>
      </c>
      <c r="H110" s="87">
        <f>'[1]IMF-World Bank'!S106/'[1]IMF-World Bank'!S$131*100</f>
        <v>13.111895632879603</v>
      </c>
      <c r="I110" s="87">
        <f>100*'[1]IMF-World Bank'!T106/'[1]IMF-World Bank'!T$131</f>
        <v>24.817844221476044</v>
      </c>
      <c r="J110" s="14">
        <f>'[1]IMF-World Bank'!V106</f>
        <v>113.292139613271</v>
      </c>
      <c r="K110" s="14">
        <f>'[1]IMF-World Bank'!AF106</f>
        <v>212.54491296624798</v>
      </c>
      <c r="L110" s="14">
        <f>'[1]IMF-World Bank'!AA106</f>
        <v>198.395</v>
      </c>
      <c r="M110" s="14">
        <f>'[1]IMF-World Bank'!AI106/1000000000</f>
        <v>56.36286434791872</v>
      </c>
      <c r="N110" s="14">
        <f>'[1]IMF-World Bank'!AK106/1000000000</f>
        <v>146.17832246021803</v>
      </c>
      <c r="O110" s="9">
        <f>'[1]IMF-World Bank'!AM106/1000000000</f>
        <v>9.073904227362783</v>
      </c>
      <c r="P110" s="22">
        <f>'[1]Transport'!I106</f>
        <v>38.43525179885704</v>
      </c>
      <c r="Q110" s="24">
        <f>'[1]Cement'!V105</f>
        <v>7259</v>
      </c>
      <c r="R110" s="10">
        <f>IF(ISNUMBER('[1]IMF-World Bank'!K106/'[1]Main'!$W107),'[1]IMF-World Bank'!K106/'[1]Main'!$W107*100/1000,".")</f>
        <v>75.95737410219894</v>
      </c>
      <c r="S110" s="10">
        <f>IF(ISNUMBER('[1]IMF-World Bank'!L106/'[1]Main'!$W107),'[1]IMF-World Bank'!L106/'[1]Main'!$W107*100/1000,".")</f>
        <v>64.07926621790446</v>
      </c>
      <c r="T110" s="91">
        <f t="shared" si="12"/>
        <v>1.1853658536585365</v>
      </c>
      <c r="U110" s="14">
        <v>98.12606658215665</v>
      </c>
      <c r="V110" s="11">
        <f>'[1]IMF-World Bank'!AT106/'[1]IMF-World Bank'!AT$131*100</f>
        <v>0.06398325452195042</v>
      </c>
      <c r="W110" s="99">
        <f t="shared" si="17"/>
        <v>0.05211726384534615</v>
      </c>
      <c r="X110" s="22">
        <f>'[1]IMF-World Bank'!AZ106</f>
        <v>20.21</v>
      </c>
      <c r="Y110" s="89">
        <f>'[1]IMF-World Bank'!AW106</f>
        <v>50.59</v>
      </c>
      <c r="Z110" s="89">
        <f>'[1]IMF-World Bank'!AX106</f>
        <v>135.24</v>
      </c>
      <c r="AA110" s="22">
        <f t="shared" si="16"/>
        <v>315.86389518630466</v>
      </c>
      <c r="AB110" s="14">
        <f t="shared" si="13"/>
        <v>790.6756287716553</v>
      </c>
      <c r="AC110" s="14">
        <f t="shared" si="14"/>
        <v>2113.678039831561</v>
      </c>
      <c r="AD110" s="14">
        <f>'[1]IMF-World Bank'!BP106/'[1]IMF-World Bank'!BP$131*100</f>
        <v>106.22745223878208</v>
      </c>
      <c r="AE110" s="94">
        <v>3081900</v>
      </c>
      <c r="AF110" s="14">
        <v>0.7119354539876879</v>
      </c>
      <c r="AG110" s="14">
        <v>2.889331153055207</v>
      </c>
      <c r="AH110" s="14">
        <v>1.5332751324169003</v>
      </c>
    </row>
    <row r="111" spans="1:34" ht="12.75">
      <c r="A111">
        <v>1971</v>
      </c>
      <c r="B111" s="86">
        <f>'[1]IMF-World Bank'!G107</f>
        <v>52.237795</v>
      </c>
      <c r="C111" s="88">
        <f>'[1]IMF-World Bank'!O107/1000</f>
        <v>1.5041599986527998</v>
      </c>
      <c r="D111" s="88">
        <f>'[1]IMF-World Bank'!M107/1000</f>
        <v>1.4742399986800798</v>
      </c>
      <c r="E111" s="88">
        <f>'[1]INEGI Data'!K117/1000</f>
        <v>2.4236</v>
      </c>
      <c r="F111" s="88">
        <f>'[1]IMF-World Bank'!N107/1000</f>
        <v>2.292571437915886</v>
      </c>
      <c r="G111" s="88">
        <f t="shared" si="15"/>
        <v>0.6206304665179072</v>
      </c>
      <c r="H111" s="87">
        <f>'[1]IMF-World Bank'!S107/'[1]IMF-World Bank'!S$131*100</f>
        <v>12.136671852595223</v>
      </c>
      <c r="I111" s="87">
        <f>100*'[1]IMF-World Bank'!T107/'[1]IMF-World Bank'!T$131</f>
        <v>22.97196856530148</v>
      </c>
      <c r="J111" s="14">
        <f>'[1]IMF-World Bank'!V107</f>
        <v>122.69189311023045</v>
      </c>
      <c r="K111" s="14">
        <f>'[1]IMF-World Bank'!AF107</f>
        <v>206.72924163332138</v>
      </c>
      <c r="L111" s="14">
        <f>'[1]IMF-World Bank'!AA107</f>
        <v>194.684</v>
      </c>
      <c r="M111" s="14">
        <f>'[1]IMF-World Bank'!AI107/1000000000</f>
        <v>59.64613150914889</v>
      </c>
      <c r="N111" s="14">
        <f>'[1]IMF-World Bank'!AK107/1000000000</f>
        <v>150.39130042008102</v>
      </c>
      <c r="O111" s="9">
        <f>'[1]IMF-World Bank'!AM107/1000000000</f>
        <v>8.999960083530237</v>
      </c>
      <c r="P111" s="22">
        <f>'[1]Transport'!I107</f>
        <v>40.47281209061073</v>
      </c>
      <c r="Q111" s="24">
        <f>'[1]Cement'!V106</f>
        <v>7362</v>
      </c>
      <c r="R111" s="10">
        <f>IF(ISNUMBER('[1]IMF-World Bank'!K107/'[1]Main'!$W108),'[1]IMF-World Bank'!K107/'[1]Main'!$W108*100/1000,".")</f>
        <v>77.20770124552385</v>
      </c>
      <c r="S111" s="10">
        <f>IF(ISNUMBER('[1]IMF-World Bank'!L107/'[1]Main'!$W108),'[1]IMF-World Bank'!L107/'[1]Main'!$W108*100/1000,".")</f>
        <v>66.81435684708794</v>
      </c>
      <c r="T111" s="91">
        <f t="shared" si="12"/>
        <v>1.1555555555555557</v>
      </c>
      <c r="U111" s="14">
        <v>98.31303576929105</v>
      </c>
      <c r="V111" s="11">
        <f>'[1]IMF-World Bank'!AT107/'[1]IMF-World Bank'!AT$131*100</f>
        <v>0.06735079423571716</v>
      </c>
      <c r="W111" s="99">
        <f t="shared" si="17"/>
        <v>0.052631578979957294</v>
      </c>
      <c r="X111" s="22">
        <f>'[1]IMF-World Bank'!AZ107</f>
        <v>21.89</v>
      </c>
      <c r="Y111" s="89">
        <f>'[1]IMF-World Bank'!AW107</f>
        <v>54.54</v>
      </c>
      <c r="Z111" s="89">
        <f>'[1]IMF-World Bank'!AX107</f>
        <v>152.78</v>
      </c>
      <c r="AA111" s="22">
        <f t="shared" si="16"/>
        <v>325.0147269739456</v>
      </c>
      <c r="AB111" s="14">
        <f t="shared" si="13"/>
        <v>809.7900049867059</v>
      </c>
      <c r="AC111" s="14">
        <f t="shared" si="14"/>
        <v>2268.4216531329103</v>
      </c>
      <c r="AD111" s="14">
        <f>'[1]IMF-World Bank'!BP107/'[1]IMF-World Bank'!BP$131*100</f>
        <v>163.2306495525806</v>
      </c>
      <c r="AE111" s="94">
        <v>3178106</v>
      </c>
      <c r="AF111" s="14">
        <v>0.17214547395590962</v>
      </c>
      <c r="AG111" s="14">
        <v>1.0644277184378996</v>
      </c>
      <c r="AH111" s="14">
        <v>1.9116378567092474</v>
      </c>
    </row>
    <row r="112" spans="1:34" ht="12.75">
      <c r="A112">
        <v>1972</v>
      </c>
      <c r="B112" s="86">
        <f>'[1]IMF-World Bank'!G108</f>
        <v>53.923679</v>
      </c>
      <c r="C112" s="88">
        <f>'[1]IMF-World Bank'!O108/1000</f>
        <v>1.69423687746452</v>
      </c>
      <c r="D112" s="88">
        <f>'[1]IMF-World Bank'!M108/1000</f>
        <v>1.6740769146200098</v>
      </c>
      <c r="E112" s="88">
        <f>'[1]INEGI Data'!K118/1000</f>
        <v>2.9637</v>
      </c>
      <c r="F112" s="88">
        <f>'[1]IMF-World Bank'!N108/1000</f>
        <v>2.589023788342186</v>
      </c>
      <c r="G112" s="88">
        <f t="shared" si="15"/>
        <v>0.5716627450364478</v>
      </c>
      <c r="H112" s="87">
        <f>'[1]IMF-World Bank'!S108/'[1]IMF-World Bank'!S$131*100</f>
        <v>13.826102858443734</v>
      </c>
      <c r="I112" s="87">
        <f>100*'[1]IMF-World Bank'!T108/'[1]IMF-World Bank'!T$131</f>
        <v>26.169680201327168</v>
      </c>
      <c r="J112" s="14">
        <f>'[1]IMF-World Bank'!V108</f>
        <v>123.58881369373667</v>
      </c>
      <c r="K112" s="14">
        <f>'[1]IMF-World Bank'!AF108</f>
        <v>233.9172871360686</v>
      </c>
      <c r="L112" s="14">
        <f>'[1]IMF-World Bank'!AA108</f>
        <v>219.624</v>
      </c>
      <c r="M112" s="14">
        <f>'[1]IMF-World Bank'!AI108/1000000000</f>
        <v>60.05664715073107</v>
      </c>
      <c r="N112" s="14">
        <f>'[1]IMF-World Bank'!AK108/1000000000</f>
        <v>163.33796206651365</v>
      </c>
      <c r="O112" s="9">
        <f>'[1]IMF-World Bank'!AM108/1000000000</f>
        <v>9.433755390171909</v>
      </c>
      <c r="P112" s="22">
        <f>'[1]Transport'!I108</f>
        <v>45.87823189607767</v>
      </c>
      <c r="Q112" s="24">
        <f>'[1]Cement'!V107</f>
        <v>8593</v>
      </c>
      <c r="R112" s="10">
        <f>IF(ISNUMBER('[1]IMF-World Bank'!K108/'[1]Main'!$W109),'[1]IMF-World Bank'!K108/'[1]Main'!$W109*100/1000,".")</f>
        <v>94.74205098159334</v>
      </c>
      <c r="S112" s="10">
        <f>IF(ISNUMBER('[1]IMF-World Bank'!L108/'[1]Main'!$W109),'[1]IMF-World Bank'!L108/'[1]Main'!$W109*100/1000,".")</f>
        <v>76.35926497023941</v>
      </c>
      <c r="T112" s="91">
        <f t="shared" si="12"/>
        <v>1.2407407407407407</v>
      </c>
      <c r="U112" s="14">
        <v>98.40885059226129</v>
      </c>
      <c r="V112" s="11">
        <f>'[1]IMF-World Bank'!AT108/'[1]IMF-World Bank'!AT$131*100</f>
        <v>0.07071833394552213</v>
      </c>
      <c r="W112" s="99">
        <f t="shared" si="17"/>
        <v>0.04999999997058846</v>
      </c>
      <c r="X112" s="22">
        <f>'[1]IMF-World Bank'!AZ108</f>
        <v>26.88</v>
      </c>
      <c r="Y112" s="89">
        <f>'[1]IMF-World Bank'!AW108</f>
        <v>64.78</v>
      </c>
      <c r="Z112" s="89">
        <f>'[1]IMF-World Bank'!AX108</f>
        <v>178.7</v>
      </c>
      <c r="AA112" s="22">
        <f t="shared" si="16"/>
        <v>380.0994522963028</v>
      </c>
      <c r="AB112" s="14">
        <f t="shared" si="13"/>
        <v>916.0283675503905</v>
      </c>
      <c r="AC112" s="14">
        <f t="shared" si="14"/>
        <v>2526.9260463299593</v>
      </c>
      <c r="AD112" s="14">
        <f>'[1]IMF-World Bank'!BP108/'[1]IMF-World Bank'!BP$131*100</f>
        <v>164.2847198517144</v>
      </c>
      <c r="AE112" s="94">
        <v>3346554</v>
      </c>
      <c r="AF112" s="14">
        <v>0.8178457654808557</v>
      </c>
      <c r="AG112" s="14">
        <v>-0.24896680073013933</v>
      </c>
      <c r="AH112" s="14">
        <v>2.864681893020138</v>
      </c>
    </row>
    <row r="113" spans="1:34" ht="12.75">
      <c r="A113">
        <v>1973</v>
      </c>
      <c r="B113" s="86">
        <f>'[1]IMF-World Bank'!G109</f>
        <v>55.640088999999996</v>
      </c>
      <c r="C113" s="88">
        <f>'[1]IMF-World Bank'!O109/1000</f>
        <v>2.25016886048441</v>
      </c>
      <c r="D113" s="88">
        <f>'[1]IMF-World Bank'!M109/1000</f>
        <v>2.0704880154443774</v>
      </c>
      <c r="E113" s="88">
        <f>'[1]INEGI Data'!K119/1000</f>
        <v>4.1657</v>
      </c>
      <c r="F113" s="88">
        <f>'[1]IMF-World Bank'!N109/1000</f>
        <v>3.6319387258162097</v>
      </c>
      <c r="G113" s="88">
        <f t="shared" si="15"/>
        <v>0.5401658449922966</v>
      </c>
      <c r="H113" s="87">
        <f>'[1]IMF-World Bank'!S109/'[1]IMF-World Bank'!S$131*100</f>
        <v>16.436147347272417</v>
      </c>
      <c r="I113" s="87">
        <f>100*'[1]IMF-World Bank'!T109/'[1]IMF-World Bank'!T$131</f>
        <v>31.10990371283404</v>
      </c>
      <c r="J113" s="14">
        <f>'[1]IMF-World Bank'!V109</f>
        <v>110.04602281318132</v>
      </c>
      <c r="K113" s="14">
        <f>'[1]IMF-World Bank'!AF109</f>
        <v>268.9312034107322</v>
      </c>
      <c r="L113" s="14">
        <f>'[1]IMF-World Bank'!AA109</f>
        <v>256.874</v>
      </c>
      <c r="M113" s="14">
        <f>'[1]IMF-World Bank'!AI109/1000000000</f>
        <v>62.46671520784676</v>
      </c>
      <c r="N113" s="14">
        <f>'[1]IMF-World Bank'!AK109/1000000000</f>
        <v>178.15006674613082</v>
      </c>
      <c r="O113" s="9">
        <f>'[1]IMF-World Bank'!AM109/1000000000</f>
        <v>10.027075647417497</v>
      </c>
      <c r="P113" s="22">
        <f>'[1]Transport'!I109</f>
        <v>51.90140389653669</v>
      </c>
      <c r="Q113" s="24">
        <f>'[1]Cement'!V108</f>
        <v>9792</v>
      </c>
      <c r="R113" s="10">
        <f>IF(ISNUMBER('[1]IMF-World Bank'!K109/'[1]Main'!$W110),'[1]IMF-World Bank'!K109/'[1]Main'!$W110*100/1000,".")</f>
        <v>111.06030871471505</v>
      </c>
      <c r="S113" s="10">
        <f>IF(ISNUMBER('[1]IMF-World Bank'!L109/'[1]Main'!$W110),'[1]IMF-World Bank'!L109/'[1]Main'!$W110*100/1000,".")</f>
        <v>87.08137842403795</v>
      </c>
      <c r="T113" s="91">
        <f t="shared" si="12"/>
        <v>1.2753623188405796</v>
      </c>
      <c r="U113" s="14">
        <v>101.74151233470417</v>
      </c>
      <c r="V113" s="11">
        <f>'[1]IMF-World Bank'!AT109/'[1]IMF-World Bank'!AT$131*100</f>
        <v>0.07923622851260843</v>
      </c>
      <c r="W113" s="99">
        <f t="shared" si="17"/>
        <v>0.12044817930309369</v>
      </c>
      <c r="X113" s="22">
        <f>'[1]IMF-World Bank'!AZ109</f>
        <v>34.31</v>
      </c>
      <c r="Y113" s="89">
        <f>'[1]IMF-World Bank'!AW109</f>
        <v>80.03</v>
      </c>
      <c r="Z113" s="89">
        <f>'[1]IMF-World Bank'!AX109</f>
        <v>223.4</v>
      </c>
      <c r="AA113" s="22">
        <f t="shared" si="16"/>
        <v>433.008999091122</v>
      </c>
      <c r="AB113" s="14">
        <f t="shared" si="13"/>
        <v>1010.0177848225734</v>
      </c>
      <c r="AC113" s="14">
        <f t="shared" si="14"/>
        <v>2819.4173825985617</v>
      </c>
      <c r="AD113" s="14">
        <f>'[1]IMF-World Bank'!BP109/'[1]IMF-World Bank'!BP$131*100</f>
        <v>165.0621260342714</v>
      </c>
      <c r="AE113" s="94">
        <v>3536622</v>
      </c>
      <c r="AF113" s="14">
        <v>0.9957169744033463</v>
      </c>
      <c r="AG113" s="14">
        <v>-5.318211714374013</v>
      </c>
      <c r="AH113" s="14">
        <v>0.7622223231479319</v>
      </c>
    </row>
    <row r="114" spans="1:34" ht="12.75">
      <c r="A114">
        <v>1974</v>
      </c>
      <c r="B114" s="86">
        <f>'[1]IMF-World Bank'!G110</f>
        <v>57.369682</v>
      </c>
      <c r="C114" s="88">
        <f>'[1]IMF-World Bank'!O110/1000</f>
        <v>2.957687134383</v>
      </c>
      <c r="D114" s="88">
        <f>'[1]IMF-World Bank'!M110/1000</f>
        <v>2.8500068210801444</v>
      </c>
      <c r="E114" s="88">
        <f>'[1]INEGI Data'!K120/1000</f>
        <v>6.545100000000001</v>
      </c>
      <c r="F114" s="88">
        <f>'[1]IMF-World Bank'!N110/1000</f>
        <v>5.768165479314201</v>
      </c>
      <c r="G114" s="88">
        <f t="shared" si="15"/>
        <v>0.45189334530916253</v>
      </c>
      <c r="H114" s="87">
        <f>'[1]IMF-World Bank'!S110/'[1]IMF-World Bank'!S$131*100</f>
        <v>19.896495480048713</v>
      </c>
      <c r="I114" s="87">
        <f>100*'[1]IMF-World Bank'!T110/'[1]IMF-World Bank'!T$131</f>
        <v>37.65956152283732</v>
      </c>
      <c r="J114" s="14">
        <f>'[1]IMF-World Bank'!V110</f>
        <v>97.33791166967261</v>
      </c>
      <c r="K114" s="14">
        <f>'[1]IMF-World Bank'!AF110</f>
        <v>291.1737484936342</v>
      </c>
      <c r="L114" s="14">
        <f>'[1]IMF-World Bank'!AA110</f>
        <v>284.541</v>
      </c>
      <c r="M114" s="14">
        <f>'[1]IMF-World Bank'!AI110/1000000000</f>
        <v>64.03320259778539</v>
      </c>
      <c r="N114" s="14">
        <f>'[1]IMF-World Bank'!AK110/1000000000</f>
        <v>187.1529957493933</v>
      </c>
      <c r="O114" s="9">
        <f>'[1]IMF-World Bank'!AM110/1000000000</f>
        <v>11.347904327283894</v>
      </c>
      <c r="P114" s="22">
        <f>'[1]Transport'!I110</f>
        <v>57.123224789515966</v>
      </c>
      <c r="Q114" s="24">
        <f>'[1]Cement'!V109</f>
        <v>10596</v>
      </c>
      <c r="R114" s="10">
        <f>IF(ISNUMBER('[1]IMF-World Bank'!K110/'[1]Main'!$W111),'[1]IMF-World Bank'!K110/'[1]Main'!$W111*100/1000,".")</f>
        <v>126.45985565311906</v>
      </c>
      <c r="S114" s="10">
        <f>IF(ISNUMBER('[1]IMF-World Bank'!L110/'[1]Main'!$W111),'[1]IMF-World Bank'!L110/'[1]Main'!$W111*100/1000,".")</f>
        <v>95.86472928542896</v>
      </c>
      <c r="T114" s="91">
        <f t="shared" si="12"/>
        <v>1.319148936170213</v>
      </c>
      <c r="U114" s="14">
        <v>112.73538980734747</v>
      </c>
      <c r="V114" s="11">
        <f>'[1]IMF-World Bank'!AT110/'[1]IMF-World Bank'!AT$131*100</f>
        <v>0.09805483278435294</v>
      </c>
      <c r="W114" s="99">
        <f t="shared" si="17"/>
        <v>0.23750000000000002</v>
      </c>
      <c r="X114" s="22">
        <f>'[1]IMF-World Bank'!AZ110</f>
        <v>42.9</v>
      </c>
      <c r="Y114" s="89">
        <f>'[1]IMF-World Bank'!AW110</f>
        <v>99.2</v>
      </c>
      <c r="Z114" s="89">
        <f>'[1]IMF-World Bank'!AX110</f>
        <v>272.45</v>
      </c>
      <c r="AA114" s="22">
        <f t="shared" si="16"/>
        <v>437.51030705796836</v>
      </c>
      <c r="AB114" s="14">
        <f t="shared" si="13"/>
        <v>1011.6788452249526</v>
      </c>
      <c r="AC114" s="14">
        <f t="shared" si="14"/>
        <v>2778.5473929590557</v>
      </c>
      <c r="AD114" s="14">
        <f>'[1]IMF-World Bank'!BP110/'[1]IMF-World Bank'!BP$131*100</f>
        <v>169.85321592423966</v>
      </c>
      <c r="AE114" s="94">
        <v>3526724</v>
      </c>
      <c r="AF114" s="14">
        <v>-2.5977624569057047</v>
      </c>
      <c r="AG114" s="14">
        <v>-9.365473131049338</v>
      </c>
      <c r="AH114" s="14">
        <v>-2.634490272279544</v>
      </c>
    </row>
    <row r="115" spans="1:34" ht="12.75">
      <c r="A115">
        <v>1975</v>
      </c>
      <c r="B115" s="86">
        <f>'[1]IMF-World Bank'!G111</f>
        <v>59.098440999999994</v>
      </c>
      <c r="C115" s="88">
        <f>'[1]IMF-World Bank'!O111/1000</f>
        <v>2.90384</v>
      </c>
      <c r="D115" s="88">
        <f>'[1]IMF-World Bank'!M111/1000</f>
        <v>2.86104</v>
      </c>
      <c r="E115" s="88">
        <f>'[1]INEGI Data'!K121/1000</f>
        <v>7.1288</v>
      </c>
      <c r="F115" s="88">
        <f>'[1]IMF-World Bank'!N111/1000</f>
        <v>6.26681904</v>
      </c>
      <c r="G115" s="88">
        <f t="shared" si="15"/>
        <v>0.40733924363146673</v>
      </c>
      <c r="H115" s="87">
        <f>'[1]IMF-World Bank'!S111/'[1]IMF-World Bank'!S$131*100</f>
        <v>19.14783417648464</v>
      </c>
      <c r="I115" s="87">
        <f>100*'[1]IMF-World Bank'!T111/'[1]IMF-World Bank'!T$131</f>
        <v>36.242508642674856</v>
      </c>
      <c r="J115" s="14">
        <f>'[1]IMF-World Bank'!V111</f>
        <v>90.00059472932695</v>
      </c>
      <c r="K115" s="14">
        <f>'[1]IMF-World Bank'!AF111</f>
        <v>318.7118677655219</v>
      </c>
      <c r="L115" s="14">
        <f>'[1]IMF-World Bank'!AA111</f>
        <v>317.039</v>
      </c>
      <c r="M115" s="14">
        <f>'[1]IMF-World Bank'!AI111/1000000000</f>
        <v>65.28214055072473</v>
      </c>
      <c r="N115" s="14">
        <f>'[1]IMF-World Bank'!AK111/1000000000</f>
        <v>194.92983882291614</v>
      </c>
      <c r="O115" s="9">
        <f>'[1]IMF-World Bank'!AM111/1000000000</f>
        <v>11.873024913350086</v>
      </c>
      <c r="P115" s="22">
        <f>'[1]Transport'!I111</f>
        <v>61.8171547594501</v>
      </c>
      <c r="Q115" s="24">
        <f>'[1]Cement'!V110</f>
        <v>11678</v>
      </c>
      <c r="R115" s="10">
        <f>IF(ISNUMBER('[1]IMF-World Bank'!K111/'[1]Main'!$W112),'[1]IMF-World Bank'!K111/'[1]Main'!$W112*100/1000,".")</f>
        <v>143.47503996637832</v>
      </c>
      <c r="S115" s="10">
        <f>IF(ISNUMBER('[1]IMF-World Bank'!L111/'[1]Main'!$W112),'[1]IMF-World Bank'!L111/'[1]Main'!$W112*100/1000,".")</f>
        <v>117.79123651560691</v>
      </c>
      <c r="T115" s="91">
        <f t="shared" si="12"/>
        <v>1.2180451127819547</v>
      </c>
      <c r="U115" s="14">
        <v>118.51719020136849</v>
      </c>
      <c r="V115" s="11">
        <f>'[1]IMF-World Bank'!AT111/'[1]IMF-World Bank'!AT$131*100</f>
        <v>0.11291162563046699</v>
      </c>
      <c r="W115" s="99">
        <f t="shared" si="17"/>
        <v>0.15151515151515116</v>
      </c>
      <c r="X115" s="22">
        <f>'[1]IMF-World Bank'!AZ111</f>
        <v>52.51</v>
      </c>
      <c r="Y115" s="89">
        <f>'[1]IMF-World Bank'!AW111</f>
        <v>121.07</v>
      </c>
      <c r="Z115" s="89">
        <f>'[1]IMF-World Bank'!AX111</f>
        <v>344.31</v>
      </c>
      <c r="AA115" s="22">
        <f t="shared" si="16"/>
        <v>465.0539721379337</v>
      </c>
      <c r="AB115" s="14">
        <f t="shared" si="13"/>
        <v>1072.2545116499646</v>
      </c>
      <c r="AC115" s="14">
        <f t="shared" si="14"/>
        <v>3049.3759883224525</v>
      </c>
      <c r="AD115" s="14">
        <f>'[1]IMF-World Bank'!BP111/'[1]IMF-World Bank'!BP$131*100</f>
        <v>175.38564576003225</v>
      </c>
      <c r="AE115" s="94">
        <v>3516825</v>
      </c>
      <c r="AF115" s="14">
        <v>-2.9187338052192118</v>
      </c>
      <c r="AG115" s="14">
        <v>-3.023338365532238</v>
      </c>
      <c r="AH115" s="14">
        <v>-0.6900949134068024</v>
      </c>
    </row>
    <row r="116" spans="1:34" ht="12.75">
      <c r="A116">
        <v>1976</v>
      </c>
      <c r="B116" s="86">
        <f>'[1]IMF-World Bank'!G112</f>
        <v>60.821456</v>
      </c>
      <c r="C116" s="88">
        <f>'[1]IMF-World Bank'!O112/1000</f>
        <v>3.4174903433273296</v>
      </c>
      <c r="D116" s="88">
        <f>'[1]IMF-World Bank'!M112/1000</f>
        <v>3.319101745590499</v>
      </c>
      <c r="E116" s="88">
        <f>'[1]INEGI Data'!K122/1000</f>
        <v>6.6796999999999995</v>
      </c>
      <c r="F116" s="88">
        <f>'[1]IMF-World Bank'!N112/1000</f>
        <v>5.7302483460890095</v>
      </c>
      <c r="G116" s="88">
        <f t="shared" si="15"/>
        <v>0.5116233278930685</v>
      </c>
      <c r="H116" s="87">
        <f>'[1]IMF-World Bank'!S112/'[1]IMF-World Bank'!S$131*100</f>
        <v>17.33106446092332</v>
      </c>
      <c r="I116" s="87">
        <f>100*'[1]IMF-World Bank'!T112/'[1]IMF-World Bank'!T$131</f>
        <v>32.80378360338072</v>
      </c>
      <c r="J116" s="14">
        <f>'[1]IMF-World Bank'!V112</f>
        <v>113.17455640034989</v>
      </c>
      <c r="K116" s="14">
        <f>'[1]IMF-World Bank'!AF112</f>
        <v>317.33031885592203</v>
      </c>
      <c r="L116" s="14">
        <f>'[1]IMF-World Bank'!AA112</f>
        <v>305.32</v>
      </c>
      <c r="M116" s="14">
        <f>'[1]IMF-World Bank'!AI112/1000000000</f>
        <v>65.9505160833901</v>
      </c>
      <c r="N116" s="14">
        <f>'[1]IMF-World Bank'!AK112/1000000000</f>
        <v>203.55967658285442</v>
      </c>
      <c r="O116" s="9">
        <f>'[1]IMF-World Bank'!AM112/1000000000</f>
        <v>12.623512144084334</v>
      </c>
      <c r="P116" s="22">
        <f>'[1]Transport'!I112</f>
        <v>64.31106935383627</v>
      </c>
      <c r="Q116" s="24">
        <f>'[1]Cement'!V111</f>
        <v>12484</v>
      </c>
      <c r="R116" s="10">
        <f>IF(ISNUMBER('[1]IMF-World Bank'!K112/'[1]Main'!$W113),'[1]IMF-World Bank'!K112/'[1]Main'!$W113*100/1000,".")</f>
        <v>162.15416974875757</v>
      </c>
      <c r="S116" s="10">
        <f>IF(ISNUMBER('[1]IMF-World Bank'!L112/'[1]Main'!$W113),'[1]IMF-World Bank'!L112/'[1]Main'!$W113*100/1000,".")</f>
        <v>129.2644089034907</v>
      </c>
      <c r="T116" s="91">
        <f t="shared" si="12"/>
        <v>1.2544378698224852</v>
      </c>
      <c r="U116" s="14">
        <v>92.18021308203592</v>
      </c>
      <c r="V116" s="11">
        <f>'[1]IMF-World Bank'!AT112/'[1]IMF-World Bank'!AT$131*100</f>
        <v>0.1307397770458039</v>
      </c>
      <c r="W116" s="99">
        <f t="shared" si="17"/>
        <v>0.15789473684210537</v>
      </c>
      <c r="X116" s="22">
        <f>'[1]IMF-World Bank'!AZ112</f>
        <v>80.23</v>
      </c>
      <c r="Y116" s="89">
        <f>'[1]IMF-World Bank'!AW112</f>
        <v>157.13</v>
      </c>
      <c r="Z116" s="89">
        <f>'[1]IMF-World Bank'!AX112</f>
        <v>531.02</v>
      </c>
      <c r="AA116" s="22">
        <f t="shared" si="16"/>
        <v>613.6617471199443</v>
      </c>
      <c r="AB116" s="14">
        <f t="shared" si="13"/>
        <v>1201.8530515387865</v>
      </c>
      <c r="AC116" s="14">
        <f t="shared" si="14"/>
        <v>4061.6560009426994</v>
      </c>
      <c r="AD116" s="14">
        <f>'[1]IMF-World Bank'!BP112/'[1]IMF-World Bank'!BP$131*100</f>
        <v>189.93936102580903</v>
      </c>
      <c r="AE116" s="94">
        <v>3701163</v>
      </c>
      <c r="AF116" s="14">
        <v>-0.5884949085853517</v>
      </c>
      <c r="AG116" s="14">
        <v>0.4483164292890809</v>
      </c>
      <c r="AH116" s="14">
        <v>1.925744216055536</v>
      </c>
    </row>
    <row r="117" spans="1:34" ht="12.75">
      <c r="A117">
        <v>1977</v>
      </c>
      <c r="B117" s="86">
        <f>'[1]IMF-World Bank'!G113</f>
        <v>62.536803</v>
      </c>
      <c r="C117" s="88">
        <f>'[1]IMF-World Bank'!O113/1000</f>
        <v>4.1674408571266595</v>
      </c>
      <c r="D117" s="88">
        <f>'[1]IMF-World Bank'!M113/1000</f>
        <v>4.41570507188293</v>
      </c>
      <c r="E117" s="88">
        <f>'[1]INEGI Data'!K123/1000</f>
        <v>6.0225</v>
      </c>
      <c r="F117" s="88">
        <f>'[1]IMF-World Bank'!N113/1000</f>
        <v>5.212703985959279</v>
      </c>
      <c r="G117" s="88">
        <f t="shared" si="15"/>
        <v>0.6919785566005247</v>
      </c>
      <c r="H117" s="87">
        <f>'[1]IMF-World Bank'!S113/'[1]IMF-World Bank'!S$131*100</f>
        <v>15.844655990224854</v>
      </c>
      <c r="I117" s="87">
        <f>100*'[1]IMF-World Bank'!T113/'[1]IMF-World Bank'!T$131</f>
        <v>29.990348821847</v>
      </c>
      <c r="J117" s="14">
        <f>'[1]IMF-World Bank'!V113</f>
        <v>153.81430780172693</v>
      </c>
      <c r="K117" s="14">
        <f>'[1]IMF-World Bank'!AF113</f>
        <v>294.58642279604317</v>
      </c>
      <c r="L117" s="14">
        <f>'[1]IMF-World Bank'!AA113</f>
        <v>268.912</v>
      </c>
      <c r="M117" s="14">
        <f>'[1]IMF-World Bank'!AI113/1000000000</f>
        <v>71.05877795193375</v>
      </c>
      <c r="N117" s="14">
        <f>'[1]IMF-World Bank'!AK113/1000000000</f>
        <v>209.4632061118053</v>
      </c>
      <c r="O117" s="9">
        <f>'[1]IMF-World Bank'!AM113/1000000000</f>
        <v>13.486389555639644</v>
      </c>
      <c r="P117" s="22">
        <f>'[1]Transport'!I113</f>
        <v>66.89378802873472</v>
      </c>
      <c r="Q117" s="24">
        <f>'[1]Cement'!V112</f>
        <v>13097</v>
      </c>
      <c r="R117" s="10">
        <f>IF(ISNUMBER('[1]IMF-World Bank'!K113/'[1]Main'!$W114),'[1]IMF-World Bank'!K113/'[1]Main'!$W114*100/1000,".")</f>
        <v>169.57431887635613</v>
      </c>
      <c r="S117" s="10">
        <f>IF(ISNUMBER('[1]IMF-World Bank'!L113/'[1]Main'!$W114),'[1]IMF-World Bank'!L113/'[1]Main'!$W114*100/1000,".")</f>
        <v>142.8930449272791</v>
      </c>
      <c r="T117" s="91">
        <f t="shared" si="12"/>
        <v>1.1867219917012448</v>
      </c>
      <c r="U117" s="14">
        <v>83.83835068633414</v>
      </c>
      <c r="V117" s="11">
        <f>'[1]IMF-World Bank'!AT113/'[1]IMF-World Bank'!AT$131*100</f>
        <v>0.16865761389761785</v>
      </c>
      <c r="W117" s="99">
        <f t="shared" si="17"/>
        <v>0.29002525251767625</v>
      </c>
      <c r="X117" s="22">
        <f>'[1]IMF-World Bank'!AZ113</f>
        <v>89</v>
      </c>
      <c r="Y117" s="89">
        <f>'[1]IMF-World Bank'!AW113</f>
        <v>198.4</v>
      </c>
      <c r="Z117" s="89">
        <f>'[1]IMF-World Bank'!AX113</f>
        <v>554.3</v>
      </c>
      <c r="AA117" s="22">
        <f t="shared" si="16"/>
        <v>527.6963069928564</v>
      </c>
      <c r="AB117" s="14">
        <f t="shared" si="13"/>
        <v>1176.347722554862</v>
      </c>
      <c r="AC117" s="14">
        <f t="shared" si="14"/>
        <v>3286.540033327419</v>
      </c>
      <c r="AD117" s="14">
        <f>'[1]IMF-World Bank'!BP113/'[1]IMF-World Bank'!BP$131*100</f>
        <v>192.70852190386537</v>
      </c>
      <c r="AE117" s="94">
        <v>3868829</v>
      </c>
      <c r="AF117" s="14">
        <v>-1.0147655544369103</v>
      </c>
      <c r="AG117" s="14">
        <v>-0.683375989876752</v>
      </c>
      <c r="AH117" s="14">
        <v>1.0673224025313566</v>
      </c>
    </row>
    <row r="118" spans="1:34" ht="12.75">
      <c r="A118">
        <v>1978</v>
      </c>
      <c r="B118" s="86">
        <f>'[1]IMF-World Bank'!G114</f>
        <v>64.237383</v>
      </c>
      <c r="C118" s="88">
        <f>'[1]IMF-World Bank'!O114/1000</f>
        <v>6.00507108608379</v>
      </c>
      <c r="D118" s="88">
        <f>'[1]IMF-World Bank'!M114/1000</f>
        <v>5.823278009961035</v>
      </c>
      <c r="E118" s="88">
        <f>'[1]INEGI Data'!K124/1000</f>
        <v>8.3365</v>
      </c>
      <c r="F118" s="88">
        <f>'[1]IMF-World Bank'!N114/1000</f>
        <v>7.707874226639791</v>
      </c>
      <c r="G118" s="88">
        <f t="shared" si="15"/>
        <v>0.720334803104875</v>
      </c>
      <c r="H118" s="87">
        <f>'[1]IMF-World Bank'!S114/'[1]IMF-World Bank'!S$131*100</f>
        <v>20.591403346814104</v>
      </c>
      <c r="I118" s="87">
        <f>100*'[1]IMF-World Bank'!T114/'[1]IMF-World Bank'!T$131</f>
        <v>38.97486612355886</v>
      </c>
      <c r="J118" s="14">
        <f>'[1]IMF-World Bank'!V114</f>
        <v>146.8833723274527</v>
      </c>
      <c r="K118" s="14">
        <f>'[1]IMF-World Bank'!AF114</f>
        <v>342.70260190727197</v>
      </c>
      <c r="L118" s="14">
        <f>'[1]IMF-World Bank'!AA114</f>
        <v>317.253</v>
      </c>
      <c r="M118" s="14">
        <f>'[1]IMF-World Bank'!AI114/1000000000</f>
        <v>75.36146781388763</v>
      </c>
      <c r="N118" s="14">
        <f>'[1]IMF-World Bank'!AK114/1000000000</f>
        <v>229.9014608235698</v>
      </c>
      <c r="O118" s="9">
        <f>'[1]IMF-World Bank'!AM114/1000000000</f>
        <v>15.280047697163804</v>
      </c>
      <c r="P118" s="22">
        <f>'[1]Transport'!I114</f>
        <v>72.96770521805789</v>
      </c>
      <c r="Q118" s="24">
        <f>'[1]Cement'!V113</f>
        <v>13922</v>
      </c>
      <c r="R118" s="10">
        <f>IF(ISNUMBER('[1]IMF-World Bank'!K114/'[1]Main'!$W115),'[1]IMF-World Bank'!K114/'[1]Main'!$W115*100/1000,".")</f>
        <v>185.25334994115693</v>
      </c>
      <c r="S118" s="10">
        <f>IF(ISNUMBER('[1]IMF-World Bank'!L114/'[1]Main'!$W115),'[1]IMF-World Bank'!L114/'[1]Main'!$W115*100/1000,".")</f>
        <v>163.0431390490291</v>
      </c>
      <c r="T118" s="91">
        <f t="shared" si="12"/>
        <v>1.1362229102167185</v>
      </c>
      <c r="U118" s="14">
        <v>91.21428582011947</v>
      </c>
      <c r="V118" s="11">
        <f>'[1]IMF-World Bank'!AT114/'[1]IMF-World Bank'!AT$131*100</f>
        <v>0.19810707882830314</v>
      </c>
      <c r="W118" s="99">
        <f t="shared" si="17"/>
        <v>0.1746109425487445</v>
      </c>
      <c r="X118" s="89">
        <f>'[1]IMF-World Bank'!AZ114</f>
        <v>115.1</v>
      </c>
      <c r="Y118" s="89">
        <f>'[1]IMF-World Bank'!AW114</f>
        <v>262.9</v>
      </c>
      <c r="Z118" s="89">
        <f>'[1]IMF-World Bank'!AX114</f>
        <v>748.4</v>
      </c>
      <c r="AA118" s="22">
        <f t="shared" si="16"/>
        <v>580.9989258372523</v>
      </c>
      <c r="AB118" s="14">
        <f t="shared" si="13"/>
        <v>1327.0601008046362</v>
      </c>
      <c r="AC118" s="14">
        <f t="shared" si="14"/>
        <v>3777.754961742829</v>
      </c>
      <c r="AD118" s="14">
        <f>'[1]IMF-World Bank'!BP114/'[1]IMF-World Bank'!BP$131*100</f>
        <v>189.0086366793146</v>
      </c>
      <c r="AE118" s="94">
        <v>4089548</v>
      </c>
      <c r="AF118" s="14">
        <v>-0.1491478347613695</v>
      </c>
      <c r="AG118" s="14">
        <v>-0.26738824554817686</v>
      </c>
      <c r="AH118" s="14">
        <v>0.9694145732163095</v>
      </c>
    </row>
    <row r="119" spans="1:34" ht="12.75">
      <c r="A119">
        <v>1979</v>
      </c>
      <c r="B119" s="86">
        <f>'[1]IMF-World Bank'!G115</f>
        <v>65.916223</v>
      </c>
      <c r="C119" s="88">
        <f>'[1]IMF-World Bank'!O115/1000</f>
        <v>8.982020222219829</v>
      </c>
      <c r="D119" s="88">
        <f>'[1]IMF-World Bank'!M115/1000</f>
        <v>8.87678161004853</v>
      </c>
      <c r="E119" s="88">
        <f>'[1]IMF-World Bank'!P115/1000</f>
        <v>12.131</v>
      </c>
      <c r="F119" s="88">
        <f>'[1]IMF-World Bank'!N115/1000</f>
        <v>11.510223358080381</v>
      </c>
      <c r="G119" s="88">
        <f t="shared" si="15"/>
        <v>0.7404187801681501</v>
      </c>
      <c r="H119" s="87">
        <f>'[1]IMF-World Bank'!S115/'[1]IMF-World Bank'!S$131*100</f>
        <v>27.115747539896713</v>
      </c>
      <c r="I119" s="87">
        <f>100*'[1]IMF-World Bank'!T115/'[1]IMF-World Bank'!T$131</f>
        <v>51.32396135551107</v>
      </c>
      <c r="J119" s="14">
        <f>'[1]IMF-World Bank'!V115</f>
        <v>144.08367229117692</v>
      </c>
      <c r="K119" s="14">
        <f>'[1]IMF-World Bank'!AF115</f>
        <v>410.8593054190481</v>
      </c>
      <c r="L119" s="14">
        <f>'[1]IMF-World Bank'!AA115</f>
        <v>412.392</v>
      </c>
      <c r="M119" s="14">
        <f>'[1]IMF-World Bank'!AI115/1000000000</f>
        <v>73.73185899232418</v>
      </c>
      <c r="N119" s="14">
        <f>'[1]IMF-World Bank'!AK115/1000000000</f>
        <v>253.3922083437891</v>
      </c>
      <c r="O119" s="9">
        <f>'[1]IMF-World Bank'!AM115/1000000000</f>
        <v>17.429726435560834</v>
      </c>
      <c r="P119" s="22">
        <f>'[1]Transport'!I115</f>
        <v>81.56795753909711</v>
      </c>
      <c r="Q119" s="24">
        <f>'[1]Cement'!V114</f>
        <v>15144</v>
      </c>
      <c r="R119" s="10">
        <f>IF(ISNUMBER('[1]IMF-World Bank'!K115/'[1]Main'!$W116),'[1]IMF-World Bank'!K115/'[1]Main'!$W116*100/1000,".")</f>
        <v>215.710526408305</v>
      </c>
      <c r="S119" s="10">
        <f>IF(ISNUMBER('[1]IMF-World Bank'!L115/'[1]Main'!$W116),'[1]IMF-World Bank'!L115/'[1]Main'!$W116*100/1000,".")</f>
        <v>187.5186556301899</v>
      </c>
      <c r="T119" s="91">
        <f t="shared" si="12"/>
        <v>1.1503416856492026</v>
      </c>
      <c r="U119" s="14">
        <v>96.1716761763212</v>
      </c>
      <c r="V119" s="11">
        <f>'[1]IMF-World Bank'!AT115/'[1]IMF-World Bank'!AT$131*100</f>
        <v>0.23411004015822437</v>
      </c>
      <c r="W119" s="99">
        <f t="shared" si="17"/>
        <v>0.18173485542697104</v>
      </c>
      <c r="X119" s="89">
        <f>'[1]IMF-World Bank'!AZ115</f>
        <v>150.1</v>
      </c>
      <c r="Y119" s="89">
        <f>'[1]IMF-World Bank'!AW115</f>
        <v>353.9</v>
      </c>
      <c r="Z119" s="89">
        <f>'[1]IMF-World Bank'!AX115</f>
        <v>1016.5</v>
      </c>
      <c r="AA119" s="22">
        <f t="shared" si="16"/>
        <v>641.1514854234966</v>
      </c>
      <c r="AB119" s="14">
        <f t="shared" si="13"/>
        <v>1511.6822830871115</v>
      </c>
      <c r="AC119" s="14">
        <f t="shared" si="14"/>
        <v>4341.975249386971</v>
      </c>
      <c r="AD119" s="14">
        <f>'[1]IMF-World Bank'!BP115/'[1]IMF-World Bank'!BP$131*100</f>
        <v>186.26320027034365</v>
      </c>
      <c r="AE119" s="94">
        <v>4228647</v>
      </c>
      <c r="AF119" s="14">
        <v>-0.6353941216747536</v>
      </c>
      <c r="AG119" s="14">
        <v>-1.7745702233291247</v>
      </c>
      <c r="AH119" s="14">
        <v>-1.1139731025663457</v>
      </c>
    </row>
    <row r="120" spans="1:34" ht="12.75">
      <c r="A120">
        <v>1980</v>
      </c>
      <c r="B120" s="86">
        <f>'[1]IMF-World Bank'!G116</f>
        <v>67.56867199999999</v>
      </c>
      <c r="C120" s="88">
        <f>'[1]IMF-World Bank'!O116/1000</f>
        <v>18.031</v>
      </c>
      <c r="D120" s="88">
        <f>'[1]IMF-World Bank'!M116/1000</f>
        <v>15.243250906070754</v>
      </c>
      <c r="E120" s="88">
        <f>'[1]IMF-World Bank'!P116/1000</f>
        <v>21.089299999999998</v>
      </c>
      <c r="F120" s="88">
        <f>'[1]IMF-World Bank'!N116/1000</f>
        <v>19.342282495119395</v>
      </c>
      <c r="G120" s="88">
        <f t="shared" si="15"/>
        <v>0.8549833327801303</v>
      </c>
      <c r="H120" s="87">
        <f>'[1]IMF-World Bank'!S116/'[1]IMF-World Bank'!S$131*100</f>
        <v>25.211684271088235</v>
      </c>
      <c r="I120" s="87">
        <f>100*'[1]IMF-World Bank'!T116/'[1]IMF-World Bank'!T$131</f>
        <v>70.30587955014471</v>
      </c>
      <c r="J120" s="14">
        <f>'[1]IMF-World Bank'!V116</f>
        <v>251.56297535486084</v>
      </c>
      <c r="K120" s="14">
        <f>'[1]IMF-World Bank'!AF116</f>
        <v>482.49930832738255</v>
      </c>
      <c r="L120" s="14">
        <f>'[1]IMF-World Bank'!AA116</f>
        <v>485.72</v>
      </c>
      <c r="M120" s="14">
        <f>'[1]IMF-World Bank'!AI116/1000000000</f>
        <v>79.02197395803317</v>
      </c>
      <c r="N120" s="14">
        <f>'[1]IMF-World Bank'!AK116/1000000000</f>
        <v>268.13028802936867</v>
      </c>
      <c r="O120" s="9">
        <f>'[1]IMF-World Bank'!AM116/1000000000</f>
        <v>21.217516648446885</v>
      </c>
      <c r="P120" s="22">
        <f>'[1]Transport'!I116</f>
        <v>89.5102843906268</v>
      </c>
      <c r="Q120" s="24">
        <f>'[1]Cement'!V115</f>
        <v>16398</v>
      </c>
      <c r="R120" s="10">
        <f>IF(ISNUMBER('[1]IMF-World Bank'!K116/'[1]Main'!$W117),'[1]IMF-World Bank'!K116/'[1]Main'!$W117*100/1000,".")</f>
        <v>269.7479128748496</v>
      </c>
      <c r="S120" s="10">
        <f>IF(ISNUMBER('[1]IMF-World Bank'!L116/'[1]Main'!$W117),'[1]IMF-World Bank'!L116/'[1]Main'!$W117*100/1000,".")</f>
        <v>227.8321970897852</v>
      </c>
      <c r="T120" s="91">
        <f t="shared" si="12"/>
        <v>1.1839762611275966</v>
      </c>
      <c r="U120" s="14">
        <v>105.0200118258648</v>
      </c>
      <c r="V120" s="11">
        <f>'[1]IMF-World Bank'!AT116/'[1]IMF-World Bank'!AT$131*100</f>
        <v>0.2958317606595291</v>
      </c>
      <c r="W120" s="99">
        <f t="shared" si="17"/>
        <v>0.2636440558448062</v>
      </c>
      <c r="X120" s="89">
        <f>'[1]IMF-World Bank'!AZ116</f>
        <v>195.4</v>
      </c>
      <c r="Y120" s="89">
        <f>'[1]IMF-World Bank'!AW116</f>
        <v>463.3</v>
      </c>
      <c r="Z120" s="89">
        <f>'[1]IMF-World Bank'!AX116</f>
        <v>1404.9</v>
      </c>
      <c r="AA120" s="22">
        <f t="shared" si="16"/>
        <v>660.510553580772</v>
      </c>
      <c r="AB120" s="14">
        <f t="shared" si="13"/>
        <v>1566.092832517767</v>
      </c>
      <c r="AC120" s="14">
        <f t="shared" si="14"/>
        <v>4748.982992454588</v>
      </c>
      <c r="AD120" s="14">
        <f>'[1]IMF-World Bank'!BP116/'[1]IMF-World Bank'!BP$131*100</f>
        <v>180.80325085653104</v>
      </c>
      <c r="AE120" s="94">
        <v>4230558</v>
      </c>
      <c r="AF120" s="14">
        <v>-1.0565205492973213</v>
      </c>
      <c r="AG120" s="14">
        <v>-1.5978647526801755</v>
      </c>
      <c r="AH120" s="14">
        <v>-1.075267772539945</v>
      </c>
    </row>
    <row r="121" spans="1:34" ht="12.75">
      <c r="A121">
        <v>1981</v>
      </c>
      <c r="B121" s="86">
        <f>'[1]IMF-World Bank'!G117</f>
        <v>69.190735</v>
      </c>
      <c r="C121" s="88">
        <f>'[1]IMF-World Bank'!O117/1000</f>
        <v>23.3074</v>
      </c>
      <c r="D121" s="88">
        <f>'[1]IMF-World Bank'!M117/1000</f>
        <v>19.379361059041692</v>
      </c>
      <c r="E121" s="88">
        <f>'[1]IMF-World Bank'!P117/1000</f>
        <v>27.1842</v>
      </c>
      <c r="F121" s="88">
        <f>'[1]IMF-World Bank'!N117/1000</f>
        <v>25.35995046355769</v>
      </c>
      <c r="G121" s="88">
        <f t="shared" si="15"/>
        <v>0.8573877472943843</v>
      </c>
      <c r="H121" s="87">
        <f>'[1]IMF-World Bank'!S117/'[1]IMF-World Bank'!S$131*100</f>
        <v>28.850233712928215</v>
      </c>
      <c r="I121" s="87">
        <f>100*'[1]IMF-World Bank'!T117/'[1]IMF-World Bank'!T$131</f>
        <v>84.58530929509294</v>
      </c>
      <c r="J121" s="14">
        <f>'[1]IMF-World Bank'!V117</f>
        <v>214.74456935588395</v>
      </c>
      <c r="K121" s="14">
        <f>'[1]IMF-World Bank'!AF117</f>
        <v>566.5646573717094</v>
      </c>
      <c r="L121" s="14">
        <f>'[1]IMF-World Bank'!AA117</f>
        <v>597.675</v>
      </c>
      <c r="M121" s="14">
        <f>'[1]IMF-World Bank'!AI117/1000000000</f>
        <v>83.85498490730082</v>
      </c>
      <c r="N121" s="14">
        <f>'[1]IMF-World Bank'!AK117/1000000000</f>
        <v>285.4181761026274</v>
      </c>
      <c r="O121" s="9">
        <f>'[1]IMF-World Bank'!AM117/1000000000</f>
        <v>24.324934125995796</v>
      </c>
      <c r="P121" s="22">
        <f>'[1]Transport'!I117</f>
        <v>98.42875133350165</v>
      </c>
      <c r="Q121" s="24">
        <f>'[1]Cement'!V116</f>
        <v>18173</v>
      </c>
      <c r="R121" s="10">
        <f>IF(ISNUMBER('[1]IMF-World Bank'!K117/'[1]Main'!$W118),'[1]IMF-World Bank'!K117/'[1]Main'!$W118*100/1000,".")</f>
        <v>344.0330278770438</v>
      </c>
      <c r="S121" s="10">
        <f>IF(ISNUMBER('[1]IMF-World Bank'!L117/'[1]Main'!$W118),'[1]IMF-World Bank'!L117/'[1]Main'!$W118*100/1000,".")</f>
        <v>240.71742580336934</v>
      </c>
      <c r="T121" s="91">
        <f t="shared" si="12"/>
        <v>1.429198682766191</v>
      </c>
      <c r="U121" s="14">
        <v>115.17010837586014</v>
      </c>
      <c r="V121" s="11">
        <f>'[1]IMF-World Bank'!AT117/'[1]IMF-World Bank'!AT$131*100</f>
        <v>0.3784520364321911</v>
      </c>
      <c r="W121" s="99">
        <f t="shared" si="17"/>
        <v>0.27928129011052727</v>
      </c>
      <c r="X121" s="89">
        <f>'[1]IMF-World Bank'!AZ117</f>
        <v>282.9</v>
      </c>
      <c r="Y121" s="89">
        <f>'[1]IMF-World Bank'!AW117</f>
        <v>614</v>
      </c>
      <c r="Z121" s="89">
        <f>'[1]IMF-World Bank'!AX117</f>
        <v>2110.6</v>
      </c>
      <c r="AA121" s="22">
        <f t="shared" si="16"/>
        <v>747.5187679448209</v>
      </c>
      <c r="AB121" s="14">
        <f t="shared" si="13"/>
        <v>1622.398457116013</v>
      </c>
      <c r="AC121" s="14">
        <f t="shared" si="14"/>
        <v>5576.928637767193</v>
      </c>
      <c r="AD121" s="14">
        <f>'[1]IMF-World Bank'!BP117/'[1]IMF-World Bank'!BP$131*100</f>
        <v>187.28557966672008</v>
      </c>
      <c r="AE121" s="94">
        <v>4336141</v>
      </c>
      <c r="AF121" s="14">
        <v>4.260043573199281</v>
      </c>
      <c r="AG121" s="14">
        <v>5.33891438865334</v>
      </c>
      <c r="AH121" s="14">
        <v>3.72743736717398</v>
      </c>
    </row>
    <row r="122" spans="1:34" ht="12.75">
      <c r="A122">
        <v>1982</v>
      </c>
      <c r="B122" s="86">
        <f>'[1]IMF-World Bank'!G118</f>
        <v>70.783299</v>
      </c>
      <c r="C122" s="88">
        <f>'[1]IMF-World Bank'!O118/1000</f>
        <v>24.0552</v>
      </c>
      <c r="D122" s="88">
        <f>'[1]IMF-World Bank'!M118/1000</f>
        <v>20.929450489491813</v>
      </c>
      <c r="E122" s="88">
        <f>'[1]IMF-World Bank'!P118/1000</f>
        <v>17.0105</v>
      </c>
      <c r="F122" s="88">
        <f>'[1]IMF-World Bank'!N118/1000</f>
        <v>14.412102299151114</v>
      </c>
      <c r="G122" s="88">
        <f t="shared" si="15"/>
        <v>1.4141383263278562</v>
      </c>
      <c r="H122" s="87">
        <f>'[1]IMF-World Bank'!S118/'[1]IMF-World Bank'!S$131*100</f>
        <v>33.2248405888403</v>
      </c>
      <c r="I122" s="87">
        <f>100*'[1]IMF-World Bank'!T118/'[1]IMF-World Bank'!T$131</f>
        <v>38.14107525730243</v>
      </c>
      <c r="J122" s="14">
        <f>'[1]IMF-World Bank'!V118</f>
        <v>146.18625071181327</v>
      </c>
      <c r="K122" s="14">
        <f>'[1]IMF-World Bank'!AF118</f>
        <v>417.2374677104687</v>
      </c>
      <c r="L122" s="14">
        <f>'[1]IMF-World Bank'!AA118</f>
        <v>409.18</v>
      </c>
      <c r="M122" s="14">
        <f>'[1]IMF-World Bank'!AI118/1000000000</f>
        <v>82.20454790820735</v>
      </c>
      <c r="N122" s="14">
        <f>'[1]IMF-World Bank'!AK118/1000000000</f>
        <v>277.59607429276775</v>
      </c>
      <c r="O122" s="9">
        <f>'[1]IMF-World Bank'!AM118/1000000000</f>
        <v>26.436905415566876</v>
      </c>
      <c r="P122" s="22">
        <f>'[1]Transport'!I118</f>
        <v>89.69846446599803</v>
      </c>
      <c r="Q122" s="24">
        <f>'[1]Cement'!V117</f>
        <v>19343</v>
      </c>
      <c r="R122" s="10">
        <f>IF(ISNUMBER('[1]IMF-World Bank'!K118/'[1]Main'!$W119),'[1]IMF-World Bank'!K118/'[1]Main'!$W119*100/1000,".")</f>
        <v>445.4217104640317</v>
      </c>
      <c r="S122" s="10">
        <f>IF(ISNUMBER('[1]IMF-World Bank'!L118/'[1]Main'!$W119),'[1]IMF-World Bank'!L118/'[1]Main'!$W119*100/1000,".")</f>
        <v>253.22033036085122</v>
      </c>
      <c r="T122" s="91">
        <f t="shared" si="12"/>
        <v>1.759028233749179</v>
      </c>
      <c r="U122" s="14">
        <v>55.44449929674721</v>
      </c>
      <c r="V122" s="11">
        <f>'[1]IMF-World Bank'!AT118/'[1]IMF-World Bank'!AT$131*100</f>
        <v>0.6014524970525279</v>
      </c>
      <c r="W122" s="99">
        <f t="shared" si="17"/>
        <v>0.5892436534960824</v>
      </c>
      <c r="X122" s="89">
        <f>'[1]IMF-World Bank'!AZ118</f>
        <v>505</v>
      </c>
      <c r="Y122" s="89">
        <f>'[1]IMF-World Bank'!AW118</f>
        <v>981</v>
      </c>
      <c r="Z122" s="89">
        <f>'[1]IMF-World Bank'!AX118</f>
        <v>3258</v>
      </c>
      <c r="AA122" s="22">
        <f t="shared" si="16"/>
        <v>839.6340566791192</v>
      </c>
      <c r="AB122" s="14">
        <f t="shared" si="13"/>
        <v>1631.051504162804</v>
      </c>
      <c r="AC122" s="14">
        <f t="shared" si="14"/>
        <v>5416.886646852615</v>
      </c>
      <c r="AD122" s="14">
        <f>'[1]IMF-World Bank'!BP118/'[1]IMF-World Bank'!BP$131*100</f>
        <v>188.73888371857362</v>
      </c>
      <c r="AE122" s="94">
        <v>4254870</v>
      </c>
      <c r="AF122" s="14">
        <v>4.746699283849313</v>
      </c>
      <c r="AG122" s="14">
        <v>8.733989094256993</v>
      </c>
      <c r="AH122" s="14">
        <v>6.627173584644663</v>
      </c>
    </row>
    <row r="123" spans="1:34" ht="12.75">
      <c r="A123">
        <v>1983</v>
      </c>
      <c r="B123" s="86">
        <f>'[1]IMF-World Bank'!G119</f>
        <v>72.353188</v>
      </c>
      <c r="C123" s="88">
        <f>'[1]IMF-World Bank'!O119/1000</f>
        <v>25.953200000000002</v>
      </c>
      <c r="D123" s="88">
        <f>'[1]IMF-World Bank'!M119/1000</f>
        <v>21.422642995849415</v>
      </c>
      <c r="E123" s="88">
        <f>'[1]IMF-World Bank'!P119/1000</f>
        <v>11.8482</v>
      </c>
      <c r="F123" s="88">
        <f>'[1]IMF-World Bank'!N119/1000</f>
        <v>9.408516166357916</v>
      </c>
      <c r="G123" s="88">
        <f t="shared" si="15"/>
        <v>2.1904761904761907</v>
      </c>
      <c r="H123" s="87">
        <f>'[1]IMF-World Bank'!S119/'[1]IMF-World Bank'!S$131*100</f>
        <v>35.31435999063123</v>
      </c>
      <c r="I123" s="87">
        <f>100*'[1]IMF-World Bank'!T119/'[1]IMF-World Bank'!T$131</f>
        <v>25.21355112301126</v>
      </c>
      <c r="J123" s="14">
        <f>'[1]IMF-World Bank'!V119</f>
        <v>158.66950199076325</v>
      </c>
      <c r="K123" s="14">
        <f>'[1]IMF-World Bank'!AF119</f>
        <v>290.31076695918085</v>
      </c>
      <c r="L123" s="14">
        <f>'[1]IMF-World Bank'!AA119</f>
        <v>255.205</v>
      </c>
      <c r="M123" s="14">
        <f>'[1]IMF-World Bank'!AI119/1000000000</f>
        <v>83.86485947415606</v>
      </c>
      <c r="N123" s="14">
        <f>'[1]IMF-World Bank'!AK119/1000000000</f>
        <v>255.8338334543405</v>
      </c>
      <c r="O123" s="9">
        <f>'[1]IMF-World Bank'!AM119/1000000000</f>
        <v>26.20697236930247</v>
      </c>
      <c r="P123" s="22">
        <f>'[1]Transport'!I119</f>
        <v>87.1330132511992</v>
      </c>
      <c r="Q123" s="24">
        <f>'[1]Cement'!V118</f>
        <v>17030</v>
      </c>
      <c r="R123" s="10">
        <f>IF(ISNUMBER('[1]IMF-World Bank'!K119/'[1]Main'!$W120),'[1]IMF-World Bank'!K119/'[1]Main'!$W120*100/1000,".")</f>
        <v>365.6407066601463</v>
      </c>
      <c r="S123" s="10">
        <f>IF(ISNUMBER('[1]IMF-World Bank'!L119/'[1]Main'!$W120),'[1]IMF-World Bank'!L119/'[1]Main'!$W120*100/1000,".")</f>
        <v>248.37527380520194</v>
      </c>
      <c r="T123" s="91">
        <f t="shared" si="12"/>
        <v>1.4721300597213005</v>
      </c>
      <c r="U123" s="14">
        <v>56.13376323386578</v>
      </c>
      <c r="V123" s="11">
        <f>'[1]IMF-World Bank'!AT119/'[1]IMF-World Bank'!AT$131*100</f>
        <v>1.2134863321233207</v>
      </c>
      <c r="W123" s="99">
        <f t="shared" si="17"/>
        <v>1.0175929737928093</v>
      </c>
      <c r="X123" s="89">
        <f>'[1]IMF-World Bank'!AZ119</f>
        <v>681</v>
      </c>
      <c r="Y123" s="89">
        <f>'[1]IMF-World Bank'!AW119</f>
        <v>1385</v>
      </c>
      <c r="Z123" s="89">
        <f>'[1]IMF-World Bank'!AX119</f>
        <v>5327</v>
      </c>
      <c r="AA123" s="22">
        <f t="shared" si="16"/>
        <v>561.192971006445</v>
      </c>
      <c r="AB123" s="14">
        <f t="shared" si="13"/>
        <v>1141.339595952902</v>
      </c>
      <c r="AC123" s="14">
        <f t="shared" si="14"/>
        <v>4389.831066888888</v>
      </c>
      <c r="AD123" s="14">
        <f>'[1]IMF-World Bank'!BP119/'[1]IMF-World Bank'!BP$131*100</f>
        <v>146.02396243937295</v>
      </c>
      <c r="AE123" s="94">
        <v>4433129</v>
      </c>
      <c r="AF123" s="14">
        <v>5.458084375438792</v>
      </c>
      <c r="AG123" s="14">
        <v>7.369326549471216</v>
      </c>
      <c r="AH123" s="14">
        <v>7.699628615220955</v>
      </c>
    </row>
    <row r="124" spans="1:34" ht="12.75">
      <c r="A124">
        <v>1984</v>
      </c>
      <c r="B124" s="86">
        <f>'[1]IMF-World Bank'!G120</f>
        <v>73.91072799999999</v>
      </c>
      <c r="C124" s="88">
        <f>'[1]IMF-World Bank'!O120/1000</f>
        <v>29.1005</v>
      </c>
      <c r="D124" s="88">
        <f>'[1]IMF-World Bank'!M120/1000</f>
        <v>24.069464163069284</v>
      </c>
      <c r="E124" s="88">
        <f>'[1]IMF-World Bank'!P120/1000</f>
        <v>15.9163</v>
      </c>
      <c r="F124" s="88">
        <f>'[1]IMF-World Bank'!N120/1000</f>
        <v>12.1807163309477</v>
      </c>
      <c r="G124" s="88">
        <f t="shared" si="15"/>
        <v>1.8283457838819324</v>
      </c>
      <c r="H124" s="87">
        <f>'[1]IMF-World Bank'!S120/'[1]IMF-World Bank'!S$131*100</f>
        <v>38.61341164493774</v>
      </c>
      <c r="I124" s="87">
        <f>100*'[1]IMF-World Bank'!T120/'[1]IMF-World Bank'!T$131</f>
        <v>34.67077340923165</v>
      </c>
      <c r="J124" s="14">
        <f>'[1]IMF-World Bank'!V120</f>
        <v>162.23225447068677</v>
      </c>
      <c r="K124" s="14">
        <f>'[1]IMF-World Bank'!AF120</f>
        <v>318.16174090456076</v>
      </c>
      <c r="L124" s="14">
        <f>'[1]IMF-World Bank'!AA120</f>
        <v>284.491</v>
      </c>
      <c r="M124" s="14">
        <f>'[1]IMF-World Bank'!AI120/1000000000</f>
        <v>86.12248758953668</v>
      </c>
      <c r="N124" s="14">
        <f>'[1]IMF-World Bank'!AK120/1000000000</f>
        <v>268.66065766607994</v>
      </c>
      <c r="O124" s="9">
        <f>'[1]IMF-World Bank'!AM120/1000000000</f>
        <v>26.77436772329179</v>
      </c>
      <c r="P124" s="22">
        <f>'[1]Transport'!I120</f>
        <v>91.65391622299236</v>
      </c>
      <c r="Q124" s="24">
        <f>'[1]Cement'!V119</f>
        <v>18384</v>
      </c>
      <c r="R124" s="10">
        <f>IF(ISNUMBER('[1]IMF-World Bank'!K120/'[1]Main'!$W121),'[1]IMF-World Bank'!K120/'[1]Main'!$W121*100/1000,".")</f>
        <v>332.83494904406973</v>
      </c>
      <c r="S124" s="10">
        <f>IF(ISNUMBER('[1]IMF-World Bank'!L120/'[1]Main'!$W121),'[1]IMF-World Bank'!L120/'[1]Main'!$W121*100/1000,".")</f>
        <v>229.39028495289764</v>
      </c>
      <c r="T124" s="91">
        <f t="shared" si="12"/>
        <v>1.4509548611111107</v>
      </c>
      <c r="U124" s="14">
        <v>71.2498435007219</v>
      </c>
      <c r="V124" s="11">
        <f>'[1]IMF-World Bank'!AT120/'[1]IMF-World Bank'!AT$131*100</f>
        <v>2.0088034682664064</v>
      </c>
      <c r="W124" s="99">
        <f t="shared" si="17"/>
        <v>0.6553985117833709</v>
      </c>
      <c r="X124" s="89">
        <f>'[1]IMF-World Bank'!AZ120</f>
        <v>1122</v>
      </c>
      <c r="Y124" s="89">
        <f>'[1]IMF-World Bank'!AW120</f>
        <v>2258</v>
      </c>
      <c r="Z124" s="89">
        <f>'[1]IMF-World Bank'!AX120</f>
        <v>9008</v>
      </c>
      <c r="AA124" s="22">
        <f t="shared" si="16"/>
        <v>558.5414490389564</v>
      </c>
      <c r="AB124" s="14">
        <f t="shared" si="13"/>
        <v>1124.052220971447</v>
      </c>
      <c r="AC124" s="14">
        <f t="shared" si="14"/>
        <v>4484.261473211158</v>
      </c>
      <c r="AD124" s="14">
        <f>'[1]IMF-World Bank'!BP120/'[1]IMF-World Bank'!BP$131*100</f>
        <v>136.6099566970067</v>
      </c>
      <c r="AE124" s="94">
        <v>4755958</v>
      </c>
      <c r="AF124" s="14">
        <v>5.167493315203654</v>
      </c>
      <c r="AG124" s="14">
        <v>7.038111434920481</v>
      </c>
      <c r="AH124" s="14">
        <v>7.878654971726617</v>
      </c>
    </row>
    <row r="125" spans="1:34" ht="12.75">
      <c r="A125">
        <v>1985</v>
      </c>
      <c r="B125" s="86">
        <f>'[1]IMF-World Bank'!G121</f>
        <v>75.46408</v>
      </c>
      <c r="C125" s="88">
        <f>'[1]IMF-World Bank'!O121/1000</f>
        <v>26.7573</v>
      </c>
      <c r="D125" s="88">
        <f>'[1]IMF-World Bank'!M121/1000</f>
        <v>21.845620960951113</v>
      </c>
      <c r="E125" s="88">
        <f>'[1]IMF-World Bank'!P121/1000</f>
        <v>18.3592</v>
      </c>
      <c r="F125" s="88">
        <f>'[1]IMF-World Bank'!N121/1000</f>
        <v>14.528081358698117</v>
      </c>
      <c r="G125" s="88">
        <f t="shared" si="15"/>
        <v>1.4574327857422982</v>
      </c>
      <c r="H125" s="87">
        <f>'[1]IMF-World Bank'!S121/'[1]IMF-World Bank'!S$131*100</f>
        <v>34.84960997869463</v>
      </c>
      <c r="I125" s="87">
        <f>100*'[1]IMF-World Bank'!T121/'[1]IMF-World Bank'!T$131</f>
        <v>39.91071340016792</v>
      </c>
      <c r="J125" s="14">
        <f>'[1]IMF-World Bank'!V121</f>
        <v>156.6982073611733</v>
      </c>
      <c r="K125" s="14">
        <f>'[1]IMF-World Bank'!AF121</f>
        <v>353.96428397832796</v>
      </c>
      <c r="L125" s="14">
        <f>'[1]IMF-World Bank'!AA121</f>
        <v>329.424</v>
      </c>
      <c r="M125" s="14">
        <f>'[1]IMF-World Bank'!AI121/1000000000</f>
        <v>89.35229207723336</v>
      </c>
      <c r="N125" s="14">
        <f>'[1]IMF-World Bank'!AK121/1000000000</f>
        <v>284.99765085600006</v>
      </c>
      <c r="O125" s="9">
        <f>'[1]IMF-World Bank'!AM121/1000000000</f>
        <v>26.76037400073854</v>
      </c>
      <c r="P125" s="22">
        <f>'[1]Transport'!I121</f>
        <v>94.52031459952721</v>
      </c>
      <c r="Q125" s="24">
        <f>'[1]Cement'!V120</f>
        <v>19825</v>
      </c>
      <c r="R125" s="10">
        <f>IF(ISNUMBER('[1]IMF-World Bank'!K121/'[1]Main'!$W122),'[1]IMF-World Bank'!K121/'[1]Main'!$W122*100/1000,".")</f>
        <v>349.8424654659859</v>
      </c>
      <c r="S125" s="10">
        <f>IF(ISNUMBER('[1]IMF-World Bank'!L121/'[1]Main'!$W122),'[1]IMF-World Bank'!L121/'[1]Main'!$W122*100/1000,".")</f>
        <v>238.54042905081974</v>
      </c>
      <c r="T125" s="91">
        <f t="shared" si="12"/>
        <v>1.4665961105966399</v>
      </c>
      <c r="U125" s="14">
        <v>61.96421696743571</v>
      </c>
      <c r="V125" s="11">
        <f>'[1]IMF-World Bank'!AT121/'[1]IMF-World Bank'!AT$131*100</f>
        <v>3.1688548687860356</v>
      </c>
      <c r="W125" s="99">
        <f t="shared" si="17"/>
        <v>0.5774837702369915</v>
      </c>
      <c r="X125" s="89">
        <f>'[1]IMF-World Bank'!AZ121</f>
        <v>1738</v>
      </c>
      <c r="Y125" s="89">
        <f>'[1]IMF-World Bank'!AW121</f>
        <v>3427</v>
      </c>
      <c r="Z125" s="89">
        <f>'[1]IMF-World Bank'!AX121</f>
        <v>12788</v>
      </c>
      <c r="AA125" s="22">
        <f t="shared" si="16"/>
        <v>548.4631111130105</v>
      </c>
      <c r="AB125" s="14">
        <f t="shared" si="13"/>
        <v>1081.463223120994</v>
      </c>
      <c r="AC125" s="14">
        <f t="shared" si="14"/>
        <v>4035.527195001829</v>
      </c>
      <c r="AD125" s="14">
        <f>'[1]IMF-World Bank'!BP121/'[1]IMF-World Bank'!BP$131*100</f>
        <v>138.18236282538402</v>
      </c>
      <c r="AE125" s="94">
        <v>4940383</v>
      </c>
      <c r="AF125" s="14">
        <v>3.985825037749838</v>
      </c>
      <c r="AG125" s="14">
        <v>7.966902694666481</v>
      </c>
      <c r="AH125" s="14">
        <v>6.883299672370891</v>
      </c>
    </row>
    <row r="126" spans="1:34" ht="12.75">
      <c r="A126">
        <v>1986</v>
      </c>
      <c r="B126" s="86">
        <f>'[1]IMF-World Bank'!G122</f>
        <v>77.01445799999999</v>
      </c>
      <c r="C126" s="88">
        <f>'[1]IMF-World Bank'!O122/1000</f>
        <v>21.8037</v>
      </c>
      <c r="D126" s="88">
        <f>'[1]IMF-World Bank'!M122/1000</f>
        <v>16.03728851219624</v>
      </c>
      <c r="E126" s="88">
        <f>'[1]IMF-World Bank'!P122/1000</f>
        <v>16.784</v>
      </c>
      <c r="F126" s="88">
        <f>'[1]IMF-World Bank'!N122/1000</f>
        <v>12.436360699838449</v>
      </c>
      <c r="G126" s="88">
        <f t="shared" si="15"/>
        <v>1.2990765014299333</v>
      </c>
      <c r="H126" s="87">
        <f>'[1]IMF-World Bank'!S122/'[1]IMF-World Bank'!S$131*100</f>
        <v>36.48603210166389</v>
      </c>
      <c r="I126" s="87">
        <f>100*'[1]IMF-World Bank'!T122/'[1]IMF-World Bank'!T$131</f>
        <v>34.879771242889646</v>
      </c>
      <c r="J126" s="14">
        <f>'[1]IMF-World Bank'!V122</f>
        <v>116.36974793332968</v>
      </c>
      <c r="K126" s="14">
        <f>'[1]IMF-World Bank'!AF122</f>
        <v>282.90317094193557</v>
      </c>
      <c r="L126" s="14">
        <f>'[1]IMF-World Bank'!AA122</f>
        <v>280.329</v>
      </c>
      <c r="M126" s="14">
        <f>'[1]IMF-World Bank'!AI122/1000000000</f>
        <v>86.92140110621607</v>
      </c>
      <c r="N126" s="14">
        <f>'[1]IMF-World Bank'!AK122/1000000000</f>
        <v>270.01417468974086</v>
      </c>
      <c r="O126" s="9">
        <f>'[1]IMF-World Bank'!AM122/1000000000</f>
        <v>25.659167492887043</v>
      </c>
      <c r="P126" s="22">
        <f>'[1]Transport'!I122</f>
        <v>89.75837198062932</v>
      </c>
      <c r="Q126" s="24">
        <f>'[1]Cement'!V121</f>
        <v>19825</v>
      </c>
      <c r="R126" s="10">
        <f>IF(ISNUMBER('[1]IMF-World Bank'!K122/'[1]Main'!$W123),'[1]IMF-World Bank'!K122/'[1]Main'!$W123*100/1000,".")</f>
        <v>375.80395379999607</v>
      </c>
      <c r="S126" s="10">
        <f>IF(ISNUMBER('[1]IMF-World Bank'!L122/'[1]Main'!$W123),'[1]IMF-World Bank'!L122/'[1]Main'!$W123*100/1000,".")</f>
        <v>203.1693302399654</v>
      </c>
      <c r="T126" s="91">
        <f t="shared" si="12"/>
        <v>1.8497080900750626</v>
      </c>
      <c r="U126" s="14">
        <v>55.9698772562327</v>
      </c>
      <c r="V126" s="11">
        <f>'[1]IMF-World Bank'!AT122/'[1]IMF-World Bank'!AT$131*100</f>
        <v>5.901481284521875</v>
      </c>
      <c r="W126" s="99">
        <f t="shared" si="17"/>
        <v>0.862338771855048</v>
      </c>
      <c r="X126" s="89">
        <f>'[1]IMF-World Bank'!AZ122</f>
        <v>3067</v>
      </c>
      <c r="Y126" s="89">
        <f>'[1]IMF-World Bank'!AW122</f>
        <v>5622</v>
      </c>
      <c r="Z126" s="89">
        <f>'[1]IMF-World Bank'!AX122</f>
        <v>21870</v>
      </c>
      <c r="AA126" s="22">
        <f t="shared" si="16"/>
        <v>519.7000298965587</v>
      </c>
      <c r="AB126" s="14">
        <f t="shared" si="13"/>
        <v>952.6421806581196</v>
      </c>
      <c r="AC126" s="14">
        <f t="shared" si="14"/>
        <v>3705.8492513328133</v>
      </c>
      <c r="AD126" s="14">
        <f>'[1]IMF-World Bank'!BP122/'[1]IMF-World Bank'!BP$131*100</f>
        <v>130.37134823258972</v>
      </c>
      <c r="AE126" s="94">
        <v>5110480</v>
      </c>
      <c r="AF126" s="14">
        <v>4.130827321376859</v>
      </c>
      <c r="AG126" s="14">
        <v>8.907377421010551</v>
      </c>
      <c r="AH126" s="14">
        <v>5.735203642823561</v>
      </c>
    </row>
    <row r="127" spans="1:34" ht="12.75">
      <c r="A127">
        <v>1987</v>
      </c>
      <c r="B127" s="86">
        <f>'[1]IMF-World Bank'!G123</f>
        <v>78.561358</v>
      </c>
      <c r="C127" s="88">
        <f>'[1]IMF-World Bank'!O123/1000</f>
        <v>27.5995</v>
      </c>
      <c r="D127" s="88">
        <f>'[1]IMF-World Bank'!M123/1000</f>
        <v>20.526774266210637</v>
      </c>
      <c r="E127" s="88">
        <f>'[1]IMF-World Bank'!P123/1000</f>
        <v>18.8123</v>
      </c>
      <c r="F127" s="88">
        <f>'[1]IMF-World Bank'!N123/1000</f>
        <v>13.207274220984784</v>
      </c>
      <c r="G127" s="88">
        <f t="shared" si="15"/>
        <v>1.4670986535405026</v>
      </c>
      <c r="H127" s="87">
        <f>'[1]IMF-World Bank'!S123/'[1]IMF-World Bank'!S$131*100</f>
        <v>40.28513784831133</v>
      </c>
      <c r="I127" s="87">
        <f>100*'[1]IMF-World Bank'!T123/'[1]IMF-World Bank'!T$131</f>
        <v>38.780653133739754</v>
      </c>
      <c r="J127" s="14">
        <f>'[1]IMF-World Bank'!V123</f>
        <v>138.60791164842692</v>
      </c>
      <c r="K127" s="14">
        <f>'[1]IMF-World Bank'!AF123</f>
        <v>303.6980890498091</v>
      </c>
      <c r="L127" s="14">
        <f>'[1]IMF-World Bank'!AA123</f>
        <v>269.902</v>
      </c>
      <c r="M127" s="14">
        <f>'[1]IMF-World Bank'!AI123/1000000000</f>
        <v>88.11602367782312</v>
      </c>
      <c r="N127" s="14">
        <f>'[1]IMF-World Bank'!AK123/1000000000</f>
        <v>278.2264534761878</v>
      </c>
      <c r="O127" s="9">
        <f>'[1]IMF-World Bank'!AM123/1000000000</f>
        <v>27.02035703395967</v>
      </c>
      <c r="P127" s="22">
        <f>'[1]Transport'!I123</f>
        <v>92.18638830892108</v>
      </c>
      <c r="Q127" s="24">
        <f>'[1]Cement'!V122</f>
        <v>19825</v>
      </c>
      <c r="R127" s="10">
        <f>IF(ISNUMBER('[1]IMF-World Bank'!K123/'[1]Main'!$W124),'[1]IMF-World Bank'!K123/'[1]Main'!$W124*100/1000,".")</f>
        <v>429.09223127375475</v>
      </c>
      <c r="S127" s="10">
        <f>IF(ISNUMBER('[1]IMF-World Bank'!L123/'[1]Main'!$W124),'[1]IMF-World Bank'!L123/'[1]Main'!$W124*100/1000,".")</f>
        <v>230.0674060399064</v>
      </c>
      <c r="T127" s="91">
        <f t="shared" si="12"/>
        <v>1.8650718007370695</v>
      </c>
      <c r="U127" s="14">
        <v>48.930831690436804</v>
      </c>
      <c r="V127" s="11">
        <f>'[1]IMF-World Bank'!AT123/'[1]IMF-World Bank'!AT$131*100</f>
        <v>13.681207843296292</v>
      </c>
      <c r="W127" s="99">
        <f t="shared" si="17"/>
        <v>1.3182667509560209</v>
      </c>
      <c r="X127" s="89">
        <f>'[1]IMF-World Bank'!AZ123</f>
        <v>7339</v>
      </c>
      <c r="Y127" s="89">
        <f>'[1]IMF-World Bank'!AW123</f>
        <v>12436</v>
      </c>
      <c r="Z127" s="89">
        <f>'[1]IMF-World Bank'!AX123</f>
        <v>52818</v>
      </c>
      <c r="AA127" s="22">
        <f t="shared" si="16"/>
        <v>536.4292454336234</v>
      </c>
      <c r="AB127" s="14">
        <f t="shared" si="13"/>
        <v>908.9840708833002</v>
      </c>
      <c r="AC127" s="14">
        <f t="shared" si="14"/>
        <v>3860.624047596828</v>
      </c>
      <c r="AD127" s="14">
        <f>'[1]IMF-World Bank'!BP123/'[1]IMF-World Bank'!BP$131*100</f>
        <v>131.69634039536163</v>
      </c>
      <c r="AE127" s="94">
        <v>5290129</v>
      </c>
      <c r="AF127" s="14">
        <v>2.1532307090758263</v>
      </c>
      <c r="AG127" s="14">
        <v>3.2227385351073945</v>
      </c>
      <c r="AH127" s="14">
        <v>4.544656855471607</v>
      </c>
    </row>
    <row r="128" spans="1:34" ht="12.75">
      <c r="A128">
        <v>1988</v>
      </c>
      <c r="B128" s="86">
        <f>'[1]IMF-World Bank'!G124</f>
        <v>80.109161</v>
      </c>
      <c r="C128" s="88">
        <f>'[1]IMF-World Bank'!O124/1000</f>
        <v>30.6914</v>
      </c>
      <c r="D128" s="88">
        <f>'[1]IMF-World Bank'!M124/1000</f>
        <v>20.448988318109812</v>
      </c>
      <c r="E128" s="88">
        <f>'[1]IMF-World Bank'!P124/1000</f>
        <v>28.082</v>
      </c>
      <c r="F128" s="88">
        <f>'[1]IMF-World Bank'!N124/1000</f>
        <v>20.067741397526436</v>
      </c>
      <c r="G128" s="88">
        <f t="shared" si="15"/>
        <v>1.0929207321415855</v>
      </c>
      <c r="H128" s="87">
        <f>'[1]IMF-World Bank'!S124/'[1]IMF-World Bank'!S$131*100</f>
        <v>42.69815981111987</v>
      </c>
      <c r="I128" s="87">
        <f>100*'[1]IMF-World Bank'!T124/'[1]IMF-World Bank'!T$131</f>
        <v>53.0150780475154</v>
      </c>
      <c r="J128" s="14">
        <f>'[1]IMF-World Bank'!V124</f>
        <v>121.52805431981524</v>
      </c>
      <c r="K128" s="14">
        <f>'[1]IMF-World Bank'!AF124</f>
        <v>361.4497695240348</v>
      </c>
      <c r="L128" s="14">
        <f>'[1]IMF-World Bank'!AA124</f>
        <v>321.096</v>
      </c>
      <c r="M128" s="14">
        <f>'[1]IMF-World Bank'!AI124/1000000000</f>
        <v>84.78895260115081</v>
      </c>
      <c r="N128" s="14">
        <f>'[1]IMF-World Bank'!AK124/1000000000</f>
        <v>287.1260902571378</v>
      </c>
      <c r="O128" s="9">
        <f>'[1]IMF-World Bank'!AM124/1000000000</f>
        <v>27.120667398944377</v>
      </c>
      <c r="P128" s="22">
        <f>'[1]Transport'!I124</f>
        <v>93.4585420019738</v>
      </c>
      <c r="Q128" s="24">
        <f>'[1]Cement'!V123</f>
        <v>21996</v>
      </c>
      <c r="R128" s="10">
        <f>IF(ISNUMBER('[1]IMF-World Bank'!K124/'[1]Main'!$W125),'[1]IMF-World Bank'!K124/'[1]Main'!$W125*100/1000,".")</f>
        <v>338.30142029138887</v>
      </c>
      <c r="S128" s="10">
        <f>IF(ISNUMBER('[1]IMF-World Bank'!L124/'[1]Main'!$W125),'[1]IMF-World Bank'!L124/'[1]Main'!$W125*100/1000,".")</f>
        <v>212.18497709404215</v>
      </c>
      <c r="T128" s="91">
        <f t="shared" si="12"/>
        <v>1.594370275052276</v>
      </c>
      <c r="U128" s="14">
        <v>62.865913862262005</v>
      </c>
      <c r="V128" s="11">
        <f>'[1]IMF-World Bank'!AT124/'[1]IMF-World Bank'!AT$131*100</f>
        <v>29.29990654920199</v>
      </c>
      <c r="W128" s="99">
        <f t="shared" si="17"/>
        <v>1.141616945287383</v>
      </c>
      <c r="X128" s="89">
        <f>'[1]IMF-World Bank'!AZ124</f>
        <v>13201</v>
      </c>
      <c r="Y128" s="89">
        <f>'[1]IMF-World Bank'!AW124</f>
        <v>20586</v>
      </c>
      <c r="Z128" s="89">
        <f>'[1]IMF-World Bank'!AX124</f>
        <v>45947</v>
      </c>
      <c r="AA128" s="22">
        <f t="shared" si="16"/>
        <v>450.547512082749</v>
      </c>
      <c r="AB128" s="14">
        <f t="shared" si="13"/>
        <v>702.5960975483275</v>
      </c>
      <c r="AC128" s="14">
        <f t="shared" si="14"/>
        <v>1568.16199815666</v>
      </c>
      <c r="AD128" s="14">
        <f>'[1]IMF-World Bank'!BP124/'[1]IMF-World Bank'!BP$131*100</f>
        <v>130.46253687006418</v>
      </c>
      <c r="AE128" s="94">
        <v>5512845</v>
      </c>
      <c r="AF128" s="14">
        <v>2.740857037066874</v>
      </c>
      <c r="AG128" s="14">
        <v>2.729956549366314</v>
      </c>
      <c r="AH128" s="14">
        <v>4.729130583366237</v>
      </c>
    </row>
    <row r="129" spans="1:34" ht="12.75">
      <c r="A129">
        <v>1989</v>
      </c>
      <c r="B129" s="86">
        <f>'[1]IMF-World Bank'!G125</f>
        <v>81.662729</v>
      </c>
      <c r="C129" s="88">
        <f>'[1]IMF-World Bank'!O125/1000</f>
        <v>35.171099999999996</v>
      </c>
      <c r="D129" s="88">
        <f>'[1]IMF-World Bank'!M125/1000</f>
        <v>22.701347140549164</v>
      </c>
      <c r="E129" s="88">
        <f>'[1]IMF-World Bank'!P125/1000</f>
        <v>34.7661</v>
      </c>
      <c r="F129" s="88">
        <f>'[1]IMF-World Bank'!N125/1000</f>
        <v>25.36230678049978</v>
      </c>
      <c r="G129" s="88">
        <f t="shared" si="15"/>
        <v>1.0116492790390637</v>
      </c>
      <c r="H129" s="87">
        <f>'[1]IMF-World Bank'!S125/'[1]IMF-World Bank'!S$131*100</f>
        <v>45.57467277878344</v>
      </c>
      <c r="I129" s="87">
        <f>100*'[1]IMF-World Bank'!T125/'[1]IMF-World Bank'!T$131</f>
        <v>64.05962815901076</v>
      </c>
      <c r="J129" s="14">
        <f>'[1]IMF-World Bank'!V125</f>
        <v>123.82930236225344</v>
      </c>
      <c r="K129" s="14">
        <f>'[1]IMF-World Bank'!AF125</f>
        <v>367.14273627915316</v>
      </c>
      <c r="L129" s="14">
        <f>'[1]IMF-World Bank'!AA125</f>
        <v>357.709</v>
      </c>
      <c r="M129" s="14">
        <f>'[1]IMF-World Bank'!AI125/1000000000</f>
        <v>84.67532665514636</v>
      </c>
      <c r="N129" s="14">
        <f>'[1]IMF-World Bank'!AK125/1000000000</f>
        <v>309.7928730173656</v>
      </c>
      <c r="O129" s="9">
        <f>'[1]IMF-World Bank'!AM125/1000000000</f>
        <v>27.041782513179676</v>
      </c>
      <c r="P129" s="22">
        <f>'[1]Transport'!I125</f>
        <v>95.7128265378348</v>
      </c>
      <c r="Q129" s="24">
        <f>'[1]Cement'!V124</f>
        <v>21726</v>
      </c>
      <c r="R129" s="10">
        <f>IF(ISNUMBER('[1]IMF-World Bank'!K125/'[1]Main'!$W126),'[1]IMF-World Bank'!K125/'[1]Main'!$W126*100/1000,".")</f>
        <v>317.11013174428916</v>
      </c>
      <c r="S129" s="10">
        <f>IF(ISNUMBER('[1]IMF-World Bank'!L125/'[1]Main'!$W126),'[1]IMF-World Bank'!L125/'[1]Main'!$W126*100/1000,".")</f>
        <v>247.2510851162458</v>
      </c>
      <c r="T129" s="91">
        <f t="shared" si="12"/>
        <v>1.2825429324008788</v>
      </c>
      <c r="U129" s="14">
        <v>73.51043312049158</v>
      </c>
      <c r="V129" s="11">
        <f>'[1]IMF-World Bank'!AT125/'[1]IMF-World Bank'!AT$131*100</f>
        <v>35.1622319308024</v>
      </c>
      <c r="W129" s="99">
        <f t="shared" si="17"/>
        <v>0.20008000270431156</v>
      </c>
      <c r="X129" s="89">
        <f>'[1]IMF-World Bank'!AZ125</f>
        <v>18030</v>
      </c>
      <c r="Y129" s="89">
        <f>'[1]IMF-World Bank'!AW125</f>
        <v>28657</v>
      </c>
      <c r="Z129" s="89">
        <f>'[1]IMF-World Bank'!AX125</f>
        <v>90012</v>
      </c>
      <c r="AA129" s="22">
        <f t="shared" si="16"/>
        <v>512.7660848003671</v>
      </c>
      <c r="AB129" s="14">
        <f t="shared" si="13"/>
        <v>814.993771055137</v>
      </c>
      <c r="AC129" s="14">
        <f t="shared" si="14"/>
        <v>2559.9057584609345</v>
      </c>
      <c r="AD129" s="14">
        <f>'[1]IMF-World Bank'!BP125/'[1]IMF-World Bank'!BP$131*100</f>
        <v>145.29714512681792</v>
      </c>
      <c r="AE129" s="94">
        <v>5703521</v>
      </c>
      <c r="AF129" s="14">
        <v>3.401711812290438</v>
      </c>
      <c r="AG129" s="14">
        <v>3.2787562978979405</v>
      </c>
      <c r="AH129" s="14">
        <v>3.613850507765526</v>
      </c>
    </row>
    <row r="130" spans="1:34" ht="12.75">
      <c r="A130">
        <v>1990</v>
      </c>
      <c r="B130" s="86">
        <f>'[1]IMF-World Bank'!G126</f>
        <v>83.225291</v>
      </c>
      <c r="C130" s="88">
        <f>'[1]IMF-World Bank'!O126/1000</f>
        <v>40.710800000000006</v>
      </c>
      <c r="D130" s="88">
        <f>'[1]IMF-World Bank'!M126/1000</f>
        <v>26.829945809995923</v>
      </c>
      <c r="E130" s="88">
        <f>'[1]IMF-World Bank'!P126/1000</f>
        <v>41.5935</v>
      </c>
      <c r="F130" s="88">
        <f>'[1]IMF-World Bank'!N126/1000</f>
        <v>31.2212090198876</v>
      </c>
      <c r="G130" s="88">
        <f t="shared" si="15"/>
        <v>0.9787779340521958</v>
      </c>
      <c r="H130" s="87">
        <f>'[1]IMF-World Bank'!S126/'[1]IMF-World Bank'!S$131*100</f>
        <v>56.374919746187004</v>
      </c>
      <c r="I130" s="87">
        <f>100*'[1]IMF-World Bank'!T126/'[1]IMF-World Bank'!T$131</f>
        <v>76.43511603963317</v>
      </c>
      <c r="J130" s="14">
        <f>'[1]IMF-World Bank'!V126</f>
        <v>114.25603790732089</v>
      </c>
      <c r="K130" s="14">
        <f>'[1]IMF-World Bank'!AF126</f>
        <v>409.5518723284918</v>
      </c>
      <c r="L130" s="14">
        <f>'[1]IMF-World Bank'!AA126</f>
        <v>434.832</v>
      </c>
      <c r="M130" s="14">
        <f>'[1]IMF-World Bank'!AI126/1000000000</f>
        <v>89.44562673580339</v>
      </c>
      <c r="N130" s="14">
        <f>'[1]IMF-World Bank'!AK126/1000000000</f>
        <v>330.7518470905723</v>
      </c>
      <c r="O130" s="9">
        <f>'[1]IMF-World Bank'!AM126/1000000000</f>
        <v>27.95949986642986</v>
      </c>
      <c r="P130" s="22">
        <f>'[1]Transport'!I126</f>
        <v>100.48569346822428</v>
      </c>
      <c r="Q130" s="24">
        <f>'[1]Cement'!V125</f>
        <v>23760</v>
      </c>
      <c r="R130" s="10">
        <f>IF(ISNUMBER('[1]IMF-World Bank'!K126/'[1]Main'!$W127),'[1]IMF-World Bank'!K126/'[1]Main'!$W127*100/1000,".")</f>
        <v>294.8450714256902</v>
      </c>
      <c r="S130" s="10">
        <f>IF(ISNUMBER('[1]IMF-World Bank'!L126/'[1]Main'!$W127),'[1]IMF-World Bank'!L126/'[1]Main'!$W127*100/1000,".")</f>
        <v>254.45112149288633</v>
      </c>
      <c r="T130" s="91">
        <f t="shared" si="12"/>
        <v>1.15874934917091</v>
      </c>
      <c r="U130" s="14">
        <v>78.60911204824853</v>
      </c>
      <c r="V130" s="11">
        <f>'[1]IMF-World Bank'!AT126/'[1]IMF-World Bank'!AT$131*100</f>
        <v>44.53389685813116</v>
      </c>
      <c r="W130" s="99">
        <f t="shared" si="17"/>
        <v>0.26652645218232307</v>
      </c>
      <c r="X130" s="89">
        <f>'[1]IMF-World Bank'!AZ126</f>
        <v>24689</v>
      </c>
      <c r="Y130" s="89">
        <f>'[1]IMF-World Bank'!AW126</f>
        <v>46973</v>
      </c>
      <c r="Z130" s="89">
        <f>'[1]IMF-World Bank'!AX126</f>
        <v>165429</v>
      </c>
      <c r="AA130" s="22">
        <f t="shared" si="16"/>
        <v>554.3866973656089</v>
      </c>
      <c r="AB130" s="14">
        <f t="shared" si="13"/>
        <v>1054.7695870774332</v>
      </c>
      <c r="AC130" s="14">
        <f t="shared" si="14"/>
        <v>3714.6760483816806</v>
      </c>
      <c r="AD130" s="14">
        <f>'[1]IMF-World Bank'!BP126/'[1]IMF-World Bank'!BP$131*100</f>
        <v>149.70897652968802</v>
      </c>
      <c r="AE130" s="94">
        <v>5803200</v>
      </c>
      <c r="AF130" s="14">
        <v>2.2526938684515105</v>
      </c>
      <c r="AG130" s="14">
        <v>4.008292750657999</v>
      </c>
      <c r="AH130" s="14">
        <v>3.128233078981091</v>
      </c>
    </row>
    <row r="131" spans="1:34" ht="12.75">
      <c r="A131">
        <v>1991</v>
      </c>
      <c r="B131" s="86">
        <f>'[1]IMF-World Bank'!G127</f>
        <v>84.79881999999999</v>
      </c>
      <c r="C131" s="88">
        <f>'[1]IMF-World Bank'!O127/1000</f>
        <v>42.6877</v>
      </c>
      <c r="D131" s="88">
        <f>'[1]IMF-World Bank'!M127/1000</f>
        <v>27.09825856475817</v>
      </c>
      <c r="E131" s="88">
        <f>'[1]IMF-World Bank'!P127/1000</f>
        <v>49.9665</v>
      </c>
      <c r="F131" s="88">
        <f>'[1]IMF-World Bank'!N127/1000</f>
        <v>38.14561770970869</v>
      </c>
      <c r="G131" s="88">
        <f t="shared" si="15"/>
        <v>0.8543263986871203</v>
      </c>
      <c r="H131" s="87">
        <f>'[1]IMF-World Bank'!S127/'[1]IMF-World Bank'!S$131*100</f>
        <v>59.34821023611406</v>
      </c>
      <c r="I131" s="87">
        <f>100*'[1]IMF-World Bank'!T127/'[1]IMF-World Bank'!T$131</f>
        <v>91.82213744451947</v>
      </c>
      <c r="J131" s="14">
        <f>'[1]IMF-World Bank'!V127</f>
        <v>108.58964999036517</v>
      </c>
      <c r="K131" s="14">
        <f>'[1]IMF-World Bank'!AF127</f>
        <v>450.2788491151655</v>
      </c>
      <c r="L131" s="14">
        <f>'[1]IMF-World Bank'!AA127</f>
        <v>499.674</v>
      </c>
      <c r="M131" s="14">
        <f>'[1]IMF-World Bank'!AI127/1000000000</f>
        <v>91.52486522149775</v>
      </c>
      <c r="N131" s="14">
        <f>'[1]IMF-World Bank'!AK127/1000000000</f>
        <v>342.1031283935552</v>
      </c>
      <c r="O131" s="9">
        <f>'[1]IMF-World Bank'!AM127/1000000000</f>
        <v>28.25116603807276</v>
      </c>
      <c r="P131" s="22">
        <f>'[1]Transport'!I127</f>
        <v>104.18903506387277</v>
      </c>
      <c r="Q131" s="24">
        <f>'[1]Cement'!V126</f>
        <v>24785</v>
      </c>
      <c r="R131" s="10">
        <f>IF(ISNUMBER('[1]IMF-World Bank'!K127/'[1]Main'!$W128),'[1]IMF-World Bank'!K127/'[1]Main'!$W128*100/1000,".")</f>
        <v>263.6530750195846</v>
      </c>
      <c r="S131" s="10">
        <f>IF(ISNUMBER('[1]IMF-World Bank'!L127/'[1]Main'!$W128),'[1]IMF-World Bank'!L127/'[1]Main'!$W128*100/1000,".")</f>
        <v>257.4527253178611</v>
      </c>
      <c r="T131" s="91">
        <f t="shared" si="12"/>
        <v>1.0240834494723965</v>
      </c>
      <c r="U131" s="14">
        <v>89.38917150976536</v>
      </c>
      <c r="V131" s="11">
        <f>'[1]IMF-World Bank'!AT127/'[1]IMF-World Bank'!AT$131*100</f>
        <v>54.62595116302046</v>
      </c>
      <c r="W131" s="99">
        <f t="shared" si="17"/>
        <v>0.22661511830053693</v>
      </c>
      <c r="X131" s="89">
        <f>'[1]IMF-World Bank'!AZ127</f>
        <v>32513</v>
      </c>
      <c r="Y131" s="89">
        <f>'[1]IMF-World Bank'!AW127</f>
        <v>106373</v>
      </c>
      <c r="Z131" s="89">
        <f>'[1]IMF-World Bank'!AX127</f>
        <v>246834</v>
      </c>
      <c r="AA131" s="22">
        <f t="shared" si="16"/>
        <v>595.1932974671931</v>
      </c>
      <c r="AB131" s="14">
        <f t="shared" si="13"/>
        <v>1947.297900269976</v>
      </c>
      <c r="AC131" s="14">
        <f t="shared" si="14"/>
        <v>4518.621547904443</v>
      </c>
      <c r="AD131" s="14">
        <f>'[1]IMF-World Bank'!BP127/'[1]IMF-World Bank'!BP$131*100</f>
        <v>157.56587434799954</v>
      </c>
      <c r="AE131" s="94">
        <v>5775948</v>
      </c>
      <c r="AF131" s="14">
        <v>1.2614232934054561</v>
      </c>
      <c r="AG131" s="14">
        <v>5.187175097110347</v>
      </c>
      <c r="AH131" s="14">
        <v>3.5628135952725515</v>
      </c>
    </row>
    <row r="132" spans="1:34" ht="12.75">
      <c r="A132">
        <v>1992</v>
      </c>
      <c r="B132" s="86">
        <f>'[1]IMF-World Bank'!G128</f>
        <v>86.38213499999999</v>
      </c>
      <c r="C132" s="88">
        <f>'[1]IMF-World Bank'!O128/1000</f>
        <v>46.1955</v>
      </c>
      <c r="D132" s="88">
        <f>'[1]IMF-World Bank'!M128/1000</f>
        <v>27.529126609734558</v>
      </c>
      <c r="E132" s="88">
        <f>'[1]IMF-World Bank'!P128/1000</f>
        <v>62.129400000000004</v>
      </c>
      <c r="F132" s="88">
        <f>'[1]IMF-World Bank'!N128/1000</f>
        <v>48.18022238892912</v>
      </c>
      <c r="G132" s="88">
        <f t="shared" si="15"/>
        <v>0.74353687626148</v>
      </c>
      <c r="H132" s="87">
        <f>'[1]IMF-World Bank'!S128/'[1]IMF-World Bank'!S$131*100</f>
        <v>66.32126937312131</v>
      </c>
      <c r="I132" s="87">
        <f>100*'[1]IMF-World Bank'!T128/'[1]IMF-World Bank'!T$131</f>
        <v>114.1734012812181</v>
      </c>
      <c r="J132" s="14">
        <f>'[1]IMF-World Bank'!V128</f>
        <v>99.92697726975372</v>
      </c>
      <c r="K132" s="14">
        <f>'[1]IMF-World Bank'!AF128</f>
        <v>510.23343572552886</v>
      </c>
      <c r="L132" s="14">
        <f>'[1]IMF-World Bank'!AA128</f>
        <v>574.165</v>
      </c>
      <c r="M132" s="14">
        <f>'[1]IMF-World Bank'!AI128/1000000000</f>
        <v>90.63969136280134</v>
      </c>
      <c r="N132" s="14">
        <f>'[1]IMF-World Bank'!AK128/1000000000</f>
        <v>356.34450893837567</v>
      </c>
      <c r="O132" s="9">
        <f>'[1]IMF-World Bank'!AM128/1000000000</f>
        <v>28.605741571149313</v>
      </c>
      <c r="P132" s="22">
        <f>'[1]Transport'!I128</f>
        <v>106.28861725312709</v>
      </c>
      <c r="Q132" s="24">
        <f>'[1]Cement'!V127</f>
        <v>26587</v>
      </c>
      <c r="R132" s="10">
        <f>IF(ISNUMBER('[1]IMF-World Bank'!K128/'[1]Main'!$W129),'[1]IMF-World Bank'!K128/'[1]Main'!$W129*100/1000,".")</f>
        <v>250.70509330664527</v>
      </c>
      <c r="S132" s="10">
        <f>IF(ISNUMBER('[1]IMF-World Bank'!L128/'[1]Main'!$W129),'[1]IMF-World Bank'!L128/'[1]Main'!$W129*100/1000,".")</f>
        <v>276.20366935308726</v>
      </c>
      <c r="T132" s="91">
        <f t="shared" si="12"/>
        <v>0.9076819793662999</v>
      </c>
      <c r="U132" s="14">
        <v>97.99060389961825</v>
      </c>
      <c r="V132" s="11">
        <f>'[1]IMF-World Bank'!AT128/'[1]IMF-World Bank'!AT$131*100</f>
        <v>63.097641102374446</v>
      </c>
      <c r="W132" s="99">
        <f>(V132-V131)/V131</f>
        <v>0.1550854449027695</v>
      </c>
      <c r="X132" s="89">
        <f>'[1]IMF-World Bank'!AZ128</f>
        <v>38116</v>
      </c>
      <c r="Y132" s="89">
        <f>'[1]IMF-World Bank'!AW128</f>
        <v>122080</v>
      </c>
      <c r="Z132" s="89">
        <f>'[1]IMF-World Bank'!AX128</f>
        <v>305019</v>
      </c>
      <c r="AA132" s="22">
        <f t="shared" si="16"/>
        <v>604.0796348972489</v>
      </c>
      <c r="AB132" s="14">
        <f t="shared" si="13"/>
        <v>1934.7791433585933</v>
      </c>
      <c r="AC132" s="14">
        <f t="shared" si="14"/>
        <v>4834.079288401825</v>
      </c>
      <c r="AD132" s="14">
        <f>'[1]IMF-World Bank'!BP128/'[1]IMF-World Bank'!BP$131*100</f>
        <v>160.25071068860467</v>
      </c>
      <c r="AE132" s="94">
        <v>5952089</v>
      </c>
      <c r="AF132" s="14">
        <v>0.4761434195448535</v>
      </c>
      <c r="AG132" s="14">
        <v>2.8680501917550485</v>
      </c>
      <c r="AH132" s="14">
        <v>3.909489849410974</v>
      </c>
    </row>
    <row r="133" spans="1:34" ht="12.75">
      <c r="A133">
        <v>1993</v>
      </c>
      <c r="B133" s="86">
        <f>'[1]IMF-World Bank'!G129</f>
        <v>87.971102</v>
      </c>
      <c r="C133" s="88">
        <f>'[1]IMF-World Bank'!O129/1000</f>
        <v>51.886</v>
      </c>
      <c r="D133" s="88">
        <f>'[1]IMF-World Bank'!M129/1000</f>
        <v>30.002841782274178</v>
      </c>
      <c r="E133" s="88">
        <f>'[1]IMF-World Bank'!P129/1000</f>
        <v>65.3666</v>
      </c>
      <c r="F133" s="88">
        <f>'[1]IMF-World Bank'!N129/1000</f>
        <v>49.05428738426073</v>
      </c>
      <c r="G133" s="88">
        <f t="shared" si="15"/>
        <v>0.7937692950222285</v>
      </c>
      <c r="H133" s="87">
        <f>'[1]IMF-World Bank'!S129/'[1]IMF-World Bank'!S$131*100</f>
        <v>77.6394732896595</v>
      </c>
      <c r="I133" s="87">
        <f>100*'[1]IMF-World Bank'!T129/'[1]IMF-World Bank'!T$131</f>
        <v>114.32958522245613</v>
      </c>
      <c r="J133" s="14">
        <f>'[1]IMF-World Bank'!V129</f>
        <v>92.51029863116331</v>
      </c>
      <c r="K133" s="14">
        <f>'[1]IMF-World Bank'!AF129</f>
        <v>506.0037115777494</v>
      </c>
      <c r="L133" s="14">
        <f>'[1]IMF-World Bank'!AA129</f>
        <v>540.104</v>
      </c>
      <c r="M133" s="14">
        <f>'[1]IMF-World Bank'!AI129/1000000000</f>
        <v>93.42804586488157</v>
      </c>
      <c r="N133" s="14">
        <f>'[1]IMF-World Bank'!AK129/1000000000</f>
        <v>353.9412212601772</v>
      </c>
      <c r="O133" s="9">
        <f>'[1]IMF-World Bank'!AM129/1000000000</f>
        <v>29.13335775945422</v>
      </c>
      <c r="P133" s="22">
        <f>'[1]Transport'!I129</f>
        <v>107.480072</v>
      </c>
      <c r="Q133" s="24">
        <f>'[1]Cement'!V128</f>
        <v>28029</v>
      </c>
      <c r="R133" s="10">
        <f>IF(ISNUMBER('[1]IMF-World Bank'!K129/'[1]Main'!$W130),'[1]IMF-World Bank'!K129/'[1]Main'!$W130*100/1000,".")</f>
        <v>265.52250622539793</v>
      </c>
      <c r="S133" s="10">
        <f>IF(ISNUMBER('[1]IMF-World Bank'!L129/'[1]Main'!$W130),'[1]IMF-World Bank'!L129/'[1]Main'!$W130*100/1000,".")</f>
        <v>269.5195819570427</v>
      </c>
      <c r="T133" s="91">
        <f t="shared" si="12"/>
        <v>0.9851696277405111</v>
      </c>
      <c r="U133" s="14">
        <v>105.5897610773783</v>
      </c>
      <c r="V133" s="11">
        <f>'[1]IMF-World Bank'!AT129/'[1]IMF-World Bank'!AT$131*100</f>
        <v>69.25062685417352</v>
      </c>
      <c r="W133" s="99">
        <f>(V133-V132)/V132</f>
        <v>0.09751530555343577</v>
      </c>
      <c r="X133" s="89">
        <f>'[1]IMF-World Bank'!AZ129</f>
        <v>43351</v>
      </c>
      <c r="Y133" s="89">
        <f>'[1]IMF-World Bank'!AW129</f>
        <v>143900</v>
      </c>
      <c r="Z133" s="89">
        <f>'[1]IMF-World Bank'!AX129</f>
        <v>356566</v>
      </c>
      <c r="AA133" s="22">
        <f t="shared" si="16"/>
        <v>626.0015536218554</v>
      </c>
      <c r="AB133" s="14">
        <f t="shared" si="13"/>
        <v>2077.959529565292</v>
      </c>
      <c r="AC133" s="14">
        <f t="shared" si="14"/>
        <v>5148.920900757317</v>
      </c>
      <c r="AD133" s="14">
        <f>'[1]IMF-World Bank'!BP129/'[1]IMF-World Bank'!BP$131*100</f>
        <v>158.59750135877445</v>
      </c>
      <c r="AE133" s="94">
        <v>6110061</v>
      </c>
      <c r="AF133" s="14">
        <v>0.11023244451569836</v>
      </c>
      <c r="AG133" s="14">
        <v>1.5649549606345654</v>
      </c>
      <c r="AH133" s="14">
        <v>2.88060422896137</v>
      </c>
    </row>
    <row r="134" spans="1:34" ht="12.75">
      <c r="A134">
        <v>1994</v>
      </c>
      <c r="B134" s="86">
        <f>'[1]IMF-World Bank'!G130</f>
        <v>89.559574</v>
      </c>
      <c r="C134" s="88">
        <f>'[1]IMF-World Bank'!O130/1000</f>
        <v>60.8822</v>
      </c>
      <c r="D134" s="88">
        <f>'[1]IMF-World Bank'!M130/1000</f>
        <v>34.31783758701887</v>
      </c>
      <c r="E134" s="88">
        <f>'[1]IMF-World Bank'!P130/1000</f>
        <v>79.3459</v>
      </c>
      <c r="F134" s="88">
        <f>'[1]IMF-World Bank'!N130/1000</f>
        <v>58.36169126674136</v>
      </c>
      <c r="G134" s="88">
        <f t="shared" si="15"/>
        <v>0.7673011459949411</v>
      </c>
      <c r="H134" s="87">
        <f>'[1]IMF-World Bank'!S130/'[1]IMF-World Bank'!S$131*100</f>
        <v>84.1867197890303</v>
      </c>
      <c r="I134" s="87">
        <f>100*'[1]IMF-World Bank'!T130/'[1]IMF-World Bank'!T$131</f>
        <v>134.23648233472085</v>
      </c>
      <c r="J134" s="14">
        <f>'[1]IMF-World Bank'!V130</f>
        <v>94.91098342930862</v>
      </c>
      <c r="K134" s="14">
        <f>'[1]IMF-World Bank'!AF130</f>
        <v>558.2438067540471</v>
      </c>
      <c r="L134" s="14">
        <f>'[1]IMF-World Bank'!AA130</f>
        <v>592.3065081521521</v>
      </c>
      <c r="M134" s="14">
        <f>'[1]IMF-World Bank'!AI130/1000000000</f>
        <v>93.59633459169191</v>
      </c>
      <c r="N134" s="14">
        <f>'[1]IMF-World Bank'!AK130/1000000000</f>
        <v>368.3567286297972</v>
      </c>
      <c r="O134" s="9">
        <f>'[1]IMF-World Bank'!AM130/1000000000</f>
        <v>29.87207253712783</v>
      </c>
      <c r="P134" s="22">
        <f>'[1]Transport'!I130</f>
        <v>116.842137</v>
      </c>
      <c r="Q134" s="24">
        <f>'[1]Cement'!V129</f>
        <v>31596</v>
      </c>
      <c r="R134" s="10">
        <f>IF(ISNUMBER('[1]IMF-World Bank'!K130/'[1]Main'!$W131),'[1]IMF-World Bank'!K130/'[1]Main'!$W131*100/1000,".")</f>
        <v>293.2845749473741</v>
      </c>
      <c r="S134" s="10">
        <f>IF(ISNUMBER('[1]IMF-World Bank'!L130/'[1]Main'!$W131),'[1]IMF-World Bank'!L130/'[1]Main'!$W131*100/1000,".")</f>
        <v>285.43436710605386</v>
      </c>
      <c r="T134" s="91">
        <f t="shared" si="12"/>
        <v>1.027502672228686</v>
      </c>
      <c r="U134" s="14">
        <v>99.46803581661635</v>
      </c>
      <c r="V134" s="11">
        <f>'[1]IMF-World Bank'!AT130/'[1]IMF-World Bank'!AT$131*100</f>
        <v>74.0744718807603</v>
      </c>
      <c r="W134" s="99">
        <f>(V134-V133)/V133</f>
        <v>0.06965778139084185</v>
      </c>
      <c r="X134" s="89">
        <f>'[1]IMF-World Bank'!AZ130</f>
        <v>52035</v>
      </c>
      <c r="Y134" s="89">
        <f>'[1]IMF-World Bank'!AW130</f>
        <v>145115</v>
      </c>
      <c r="Z134" s="89">
        <f>'[1]IMF-World Bank'!AX130</f>
        <v>428265</v>
      </c>
      <c r="AA134" s="22">
        <f t="shared" si="16"/>
        <v>702.4687274687852</v>
      </c>
      <c r="AB134" s="14">
        <f t="shared" si="13"/>
        <v>1959.0419791800282</v>
      </c>
      <c r="AC134" s="14">
        <f t="shared" si="14"/>
        <v>5781.54645083923</v>
      </c>
      <c r="AD134" s="14">
        <f>'[1]IMF-World Bank'!BP130/'[1]IMF-World Bank'!BP$131*100</f>
        <v>154.42256443026687</v>
      </c>
      <c r="AE134" s="94">
        <v>6356710</v>
      </c>
      <c r="AF134" s="14">
        <v>1.695972574364383</v>
      </c>
      <c r="AG134" s="14">
        <v>2.981815908764588</v>
      </c>
      <c r="AH134" s="14">
        <v>4.392898170671056</v>
      </c>
    </row>
    <row r="135" spans="1:34" ht="12.75">
      <c r="A135">
        <v>1995</v>
      </c>
      <c r="B135" s="86">
        <f>'[1]IMF-World Bank'!G131</f>
        <v>91.14262</v>
      </c>
      <c r="C135" s="88">
        <f>'[1]IMF-World Bank'!O131/1000</f>
        <v>79.5416</v>
      </c>
      <c r="D135" s="88">
        <f>'[1]IMF-World Bank'!M131/1000</f>
        <v>46.8641173133457</v>
      </c>
      <c r="E135" s="88">
        <f>'[1]IMF-World Bank'!P131/1000</f>
        <v>72.453</v>
      </c>
      <c r="F135" s="88">
        <f>'[1]IMF-World Bank'!N131/1000</f>
        <v>44.893177576360635</v>
      </c>
      <c r="G135" s="88">
        <f t="shared" si="15"/>
        <v>1.0978372186106855</v>
      </c>
      <c r="H135" s="87">
        <f>'[1]IMF-World Bank'!S131/'[1]IMF-World Bank'!S$131*100</f>
        <v>100</v>
      </c>
      <c r="I135" s="87">
        <f>100*'[1]IMF-World Bank'!T131/'[1]IMF-World Bank'!T$131</f>
        <v>100</v>
      </c>
      <c r="J135" s="14">
        <f>'[1]IMF-World Bank'!V131</f>
        <v>100</v>
      </c>
      <c r="K135" s="14">
        <f>'[1]IMF-World Bank'!AF131</f>
        <v>364.0991847499998</v>
      </c>
      <c r="L135" s="14">
        <f>'[1]IMF-World Bank'!AA131</f>
        <v>376.94596180976197</v>
      </c>
      <c r="M135" s="14">
        <f>'[1]IMF-World Bank'!AI131/1000000000</f>
        <v>95.311003648</v>
      </c>
      <c r="N135" s="14">
        <f>'[1]IMF-World Bank'!AK131/1000000000</f>
        <v>350.1555712</v>
      </c>
      <c r="O135" s="9">
        <f>'[1]IMF-World Bank'!AM131/1000000000</f>
        <v>29.071540224</v>
      </c>
      <c r="P135" s="22">
        <f>'[1]Transport'!I131</f>
        <v>111.08117175</v>
      </c>
      <c r="Q135" s="24">
        <f>'[1]Cement'!V130</f>
        <v>25296</v>
      </c>
      <c r="R135" s="10">
        <f>IF(ISNUMBER('[1]IMF-World Bank'!K131/'[1]Main'!$W132),'[1]IMF-World Bank'!K131/'[1]Main'!$W132*100/1000,".")</f>
        <v>285.147</v>
      </c>
      <c r="S135" s="10">
        <f>IF(ISNUMBER('[1]IMF-World Bank'!L131/'[1]Main'!$W132),'[1]IMF-World Bank'!L131/'[1]Main'!$W132*100/1000,".")</f>
        <v>278.626</v>
      </c>
      <c r="T135" s="91">
        <f t="shared" si="12"/>
        <v>1.0234041331390467</v>
      </c>
      <c r="U135" s="14">
        <v>68.07625166507026</v>
      </c>
      <c r="V135" s="11">
        <f>'[1]IMF-World Bank'!AT131/'[1]IMF-World Bank'!AT$131*100</f>
        <v>100</v>
      </c>
      <c r="W135" s="99">
        <f>(V135-V134)/V134</f>
        <v>0.3499927500120788</v>
      </c>
      <c r="X135" s="89">
        <f>'[1]IMF-World Bank'!AZ131</f>
        <v>60839</v>
      </c>
      <c r="Y135" s="89">
        <f>'[1]IMF-World Bank'!AW131</f>
        <v>148534</v>
      </c>
      <c r="Z135" s="89">
        <f>'[1]IMF-World Bank'!AX131</f>
        <v>564692</v>
      </c>
      <c r="AA135" s="22">
        <f t="shared" si="16"/>
        <v>608.39</v>
      </c>
      <c r="AB135" s="14">
        <f t="shared" si="13"/>
        <v>1485.34</v>
      </c>
      <c r="AC135" s="14">
        <f t="shared" si="14"/>
        <v>5646.92</v>
      </c>
      <c r="AD135" s="14">
        <f>'[1]IMF-World Bank'!BP131/'[1]IMF-World Bank'!BP$131*100</f>
        <v>100</v>
      </c>
      <c r="AE135" s="94">
        <v>6526361</v>
      </c>
      <c r="AF135" s="14">
        <v>2.7465446984441133</v>
      </c>
      <c r="AG135" s="14">
        <v>1.998952972642547</v>
      </c>
      <c r="AH135" s="14">
        <v>3.710548335472863</v>
      </c>
    </row>
    <row r="136" spans="1:34" ht="12.75">
      <c r="A136">
        <v>1996</v>
      </c>
      <c r="B136" s="86">
        <f>'[1]IMF-World Bank'!G132</f>
        <v>92.718475</v>
      </c>
      <c r="C136" s="88">
        <f>'[1]IMF-World Bank'!O132/1000</f>
        <v>95.99969999999999</v>
      </c>
      <c r="D136" s="88">
        <f>'[1]IMF-World Bank'!M132/1000</f>
        <v>59.084</v>
      </c>
      <c r="E136" s="88">
        <f>'[1]IMF-World Bank'!P132/1000</f>
        <v>89.4688</v>
      </c>
      <c r="F136" s="88">
        <f>'[1]IMF-World Bank'!N132/1000</f>
        <v>58.961</v>
      </c>
      <c r="G136" s="88">
        <f t="shared" si="15"/>
        <v>1.072996396509174</v>
      </c>
      <c r="H136" s="87">
        <f>'[1]IMF-World Bank'!S132/'[1]IMF-World Bank'!S$131*100</f>
        <v>121.4035418575101</v>
      </c>
      <c r="I136" s="87">
        <f>100*'[1]IMF-World Bank'!T132/'[1]IMF-World Bank'!T$131</f>
        <v>126.95189760267664</v>
      </c>
      <c r="J136" s="14">
        <f>'[1]IMF-World Bank'!V132</f>
        <v>100.72339162699109</v>
      </c>
      <c r="K136" s="14">
        <f>'[1]IMF-World Bank'!AF132</f>
        <v>457.55264657031694</v>
      </c>
      <c r="L136" s="14">
        <f>'[1]IMF-World Bank'!AA132</f>
        <v>463.8278276158211</v>
      </c>
      <c r="M136" s="14">
        <f>'[1]IMF-World Bank'!AI132/1000000000</f>
        <v>98.92894809300289</v>
      </c>
      <c r="N136" s="14">
        <f>'[1]IMF-World Bank'!AK132/1000000000</f>
        <v>388.08729648850016</v>
      </c>
      <c r="O136" s="9">
        <f>'[1]IMF-World Bank'!AM132/1000000000</f>
        <v>31.428440193287507</v>
      </c>
      <c r="P136" s="22">
        <f>'[1]Transport'!I132</f>
        <v>120.00070875</v>
      </c>
      <c r="Q136" s="24">
        <f>'[1]Cement'!V131</f>
        <v>26172</v>
      </c>
      <c r="R136" s="10">
        <f>IF(ISNUMBER('[1]IMF-World Bank'!K132/'[1]Main'!$W133),'[1]IMF-World Bank'!K132/'[1]Main'!$W133*100/1000,".")</f>
        <v>284.6447877983008</v>
      </c>
      <c r="S136" s="10">
        <f>IF(ISNUMBER('[1]IMF-World Bank'!L132/'[1]Main'!$W133),'[1]IMF-World Bank'!L132/'[1]Main'!$W133*100/1000,".")</f>
        <v>282.4673425001488</v>
      </c>
      <c r="T136" s="91">
        <f t="shared" si="12"/>
        <v>1.0077086621018883</v>
      </c>
      <c r="U136" s="14">
        <v>77.69709591178372</v>
      </c>
      <c r="V136" s="11">
        <f>'[1]IMF-World Bank'!AT132/'[1]IMF-World Bank'!AT$131*100</f>
        <v>134.3776581888577</v>
      </c>
      <c r="W136" s="99">
        <f aca="true" t="shared" si="18" ref="W136:W144">(V136-V135)/V135</f>
        <v>0.34377658188857707</v>
      </c>
      <c r="X136" s="89">
        <f>'[1]IMF-World Bank'!AZ132</f>
        <v>74338</v>
      </c>
      <c r="Y136" s="89">
        <f>'[1]IMF-World Bank'!AW132</f>
        <v>206070</v>
      </c>
      <c r="Z136" s="89">
        <f>'[1]IMF-World Bank'!AX132</f>
        <v>717222</v>
      </c>
      <c r="AA136" s="22">
        <f t="shared" si="16"/>
        <v>553.2020798838712</v>
      </c>
      <c r="AB136" s="14">
        <f t="shared" si="13"/>
        <v>1533.5138502740097</v>
      </c>
      <c r="AC136" s="14">
        <f t="shared" si="14"/>
        <v>5337.360463537758</v>
      </c>
      <c r="AD136" s="14">
        <f>'[1]IMF-World Bank'!BP132/'[1]IMF-World Bank'!BP$131*100</f>
        <v>67.05442704255172</v>
      </c>
      <c r="AE136" s="94">
        <v>6759427</v>
      </c>
      <c r="AF136" s="14">
        <v>2.1351007972303115</v>
      </c>
      <c r="AG136" s="14">
        <v>2.706695903973717</v>
      </c>
      <c r="AH136" s="14">
        <v>3.449606072234057</v>
      </c>
    </row>
    <row r="137" spans="1:34" ht="12.75">
      <c r="A137">
        <v>1997</v>
      </c>
      <c r="B137" s="86">
        <f>'[1]IMF-World Bank'!G133</f>
        <v>94.286951</v>
      </c>
      <c r="C137" s="88">
        <f>'[1]IMF-World Bank'!O133/1000</f>
        <v>110.43130000000001</v>
      </c>
      <c r="D137" s="88">
        <f>'[1]IMF-World Bank'!M133/1000</f>
        <v>65.2658</v>
      </c>
      <c r="E137" s="88">
        <f>'[1]IMF-World Bank'!P133/1000</f>
        <v>109.808</v>
      </c>
      <c r="F137" s="88">
        <f>'[1]IMF-World Bank'!N133/1000</f>
        <v>73.475</v>
      </c>
      <c r="G137" s="88">
        <f t="shared" si="15"/>
        <v>1.0056762713099228</v>
      </c>
      <c r="H137" s="87">
        <f>'[1]IMF-World Bank'!S133/'[1]IMF-World Bank'!S$131*100</f>
        <v>150.43476911783335</v>
      </c>
      <c r="I137" s="87">
        <f>100*'[1]IMF-World Bank'!T133/'[1]IMF-World Bank'!T$131</f>
        <v>157.27349034820716</v>
      </c>
      <c r="J137" s="14">
        <f>'[1]IMF-World Bank'!V133</f>
        <v>91.42799760993452</v>
      </c>
      <c r="K137" s="14">
        <f>'[1]IMF-World Bank'!AF133</f>
        <v>571.1959889895921</v>
      </c>
      <c r="L137" s="14">
        <f>'[1]IMF-World Bank'!AA133</f>
        <v>621.7640421192332</v>
      </c>
      <c r="M137" s="14">
        <f>'[1]IMF-World Bank'!AI133/1000000000</f>
        <v>99.08597265506363</v>
      </c>
      <c r="N137" s="14">
        <f>'[1]IMF-World Bank'!AK133/1000000000</f>
        <v>426.6486626879954</v>
      </c>
      <c r="O137" s="9">
        <f>'[1]IMF-World Bank'!AM133/1000000000</f>
        <v>32.83385327403143</v>
      </c>
      <c r="P137" s="22">
        <f>'[1]Transport'!I133</f>
        <v>131.922738</v>
      </c>
      <c r="Q137" s="24">
        <f>'[1]Cement'!V132</f>
        <v>29760</v>
      </c>
      <c r="R137" s="10">
        <f>IF(ISNUMBER('[1]IMF-World Bank'!K133/'[1]Main'!$W134),'[1]IMF-World Bank'!K133/'[1]Main'!$W134*100/1000,".")</f>
        <v>312.1020760599103</v>
      </c>
      <c r="S137" s="10">
        <f>IF(ISNUMBER('[1]IMF-World Bank'!L133/'[1]Main'!$W134),'[1]IMF-World Bank'!L133/'[1]Main'!$W134*100/1000,".")</f>
        <v>283.19619552615654</v>
      </c>
      <c r="T137" s="91">
        <f t="shared" si="12"/>
        <v>1.1020701583933672</v>
      </c>
      <c r="U137" s="14">
        <v>89.27112456458983</v>
      </c>
      <c r="V137" s="11">
        <f>'[1]IMF-World Bank'!AT133/'[1]IMF-World Bank'!AT$131*100</f>
        <v>162.09504479646216</v>
      </c>
      <c r="W137" s="99">
        <f t="shared" si="18"/>
        <v>0.20626484328704217</v>
      </c>
      <c r="X137" s="8">
        <f>'[1]IMF-World Bank'!AZ133</f>
        <v>94184.629</v>
      </c>
      <c r="Y137" s="8">
        <f>'[1]IMF-World Bank'!AW133</f>
        <v>267210.6317632511</v>
      </c>
      <c r="Z137" s="8">
        <f>'[1]IMF-World Bank'!AX133</f>
        <v>1124959.3588154512</v>
      </c>
      <c r="AA137" s="22">
        <f t="shared" si="16"/>
        <v>581.045701417121</v>
      </c>
      <c r="AB137" s="14">
        <f t="shared" si="13"/>
        <v>1648.481186446997</v>
      </c>
      <c r="AC137" s="14">
        <f t="shared" si="14"/>
        <v>6940.1218293133425</v>
      </c>
      <c r="AD137" s="14">
        <f>'[1]IMF-World Bank'!BP133/'[1]IMF-World Bank'!BP$131*100</f>
        <v>55.2666353902811</v>
      </c>
      <c r="AE137" s="94">
        <v>7046304</v>
      </c>
      <c r="AF137" s="14">
        <v>2.759215529792151</v>
      </c>
      <c r="AG137" s="14">
        <v>5.135286938402842</v>
      </c>
      <c r="AH137" s="14">
        <v>3.9504296157254704</v>
      </c>
    </row>
    <row r="138" spans="1:34" ht="12.75">
      <c r="A138">
        <v>1998</v>
      </c>
      <c r="B138" s="86">
        <f>'[1]IMF-World Bank'!G134</f>
        <v>95.84642199999999</v>
      </c>
      <c r="C138" s="88">
        <f>'[1]IMF-World Bank'!O134/1000</f>
        <v>117.45960000000001</v>
      </c>
      <c r="D138" s="88">
        <f>'[1]IMF-World Bank'!M134/1000</f>
        <v>64.3764</v>
      </c>
      <c r="E138" s="88">
        <f>'[1]IMF-World Bank'!P134/1000</f>
        <v>125.37310000000001</v>
      </c>
      <c r="F138" s="88">
        <f>'[1]IMF-World Bank'!N134/1000</f>
        <v>82.8163</v>
      </c>
      <c r="G138" s="88">
        <f t="shared" si="15"/>
        <v>0.9368803993839189</v>
      </c>
      <c r="H138" s="87">
        <f>'[1]IMF-World Bank'!S134/'[1]IMF-World Bank'!S$131*100</f>
        <v>167.87823571424292</v>
      </c>
      <c r="I138" s="87">
        <f>100*'[1]IMF-World Bank'!T134/'[1]IMF-World Bank'!T$131</f>
        <v>178.46821669857522</v>
      </c>
      <c r="J138" s="14">
        <f>'[1]IMF-World Bank'!V134</f>
        <v>83.3777709075698</v>
      </c>
      <c r="K138" s="14">
        <f>'[1]IMF-World Bank'!AF134</f>
        <v>631.2307097999305</v>
      </c>
      <c r="L138" s="14">
        <f>'[1]IMF-World Bank'!AA134</f>
        <v>726.1810900909162</v>
      </c>
      <c r="M138" s="14">
        <f>'[1]IMF-World Bank'!AI134/1000000000</f>
        <v>102.0837879852025</v>
      </c>
      <c r="N138" s="14">
        <f>'[1]IMF-World Bank'!AK134/1000000000</f>
        <v>458.07726258755804</v>
      </c>
      <c r="O138" s="9">
        <f>'[1]IMF-World Bank'!AM134/1000000000</f>
        <v>33.7329343505637</v>
      </c>
      <c r="P138" s="22">
        <f>'[1]Transport'!I134</f>
        <v>140.715888</v>
      </c>
      <c r="Q138" s="24">
        <f>'[1]Cement'!V133</f>
        <v>30864</v>
      </c>
      <c r="R138" s="10">
        <f>IF(ISNUMBER('[1]IMF-World Bank'!K134/'[1]Main'!$W135),'[1]IMF-World Bank'!K134/'[1]Main'!$W135*100/1000,".")</f>
        <v>295.92280224677364</v>
      </c>
      <c r="S138" s="10">
        <f>IF(ISNUMBER('[1]IMF-World Bank'!L134/'[1]Main'!$W135),'[1]IMF-World Bank'!L134/'[1]Main'!$W135*100/1000,".")</f>
        <v>260.20424699328726</v>
      </c>
      <c r="T138" s="91">
        <f t="shared" si="12"/>
        <v>1.1372712231495894</v>
      </c>
      <c r="U138" s="14">
        <v>89.50655933121311</v>
      </c>
      <c r="V138" s="11">
        <f>'[1]IMF-World Bank'!AT134/'[1]IMF-World Bank'!AT$131*100</f>
        <v>187.91353548222992</v>
      </c>
      <c r="W138" s="99">
        <f t="shared" si="18"/>
        <v>0.15927995034140158</v>
      </c>
      <c r="X138" s="8">
        <f>'[1]IMF-World Bank'!AZ134</f>
        <v>115916.754</v>
      </c>
      <c r="Y138" s="8">
        <f>'[1]IMF-World Bank'!AW134</f>
        <v>323912.0077597</v>
      </c>
      <c r="Z138" s="8">
        <f>'[1]IMF-World Bank'!AX134</f>
        <v>1321252.3402244</v>
      </c>
      <c r="AA138" s="22">
        <f t="shared" si="16"/>
        <v>616.8621845282757</v>
      </c>
      <c r="AB138" s="14">
        <f t="shared" si="13"/>
        <v>1723.7289848677815</v>
      </c>
      <c r="AC138" s="14">
        <f t="shared" si="14"/>
        <v>7031.171739884296</v>
      </c>
      <c r="AD138" s="14">
        <f>'[1]IMF-World Bank'!BP134/'[1]IMF-World Bank'!BP$131*100</f>
        <v>49.022394372078246</v>
      </c>
      <c r="AE138" s="94">
        <v>7349878</v>
      </c>
      <c r="AF138" s="14">
        <v>3.2788121761121074</v>
      </c>
      <c r="AG138" s="14">
        <v>7.332194032492974</v>
      </c>
      <c r="AH138" s="14">
        <v>3.6673224106761326</v>
      </c>
    </row>
    <row r="139" spans="1:34" ht="12.75">
      <c r="A139">
        <v>1999</v>
      </c>
      <c r="B139" s="86">
        <f>'[1]IMF-World Bank'!G135</f>
        <v>97.395457</v>
      </c>
      <c r="C139" s="88">
        <f>'[1]IMF-World Bank'!O135/1000</f>
        <v>136.3911</v>
      </c>
      <c r="D139" s="88">
        <f>'[1]IMF-World Bank'!M135/1000</f>
        <v>72.9542</v>
      </c>
      <c r="E139" s="88">
        <f>'[1]IMF-World Bank'!P135/1000</f>
        <v>141.9748</v>
      </c>
      <c r="F139" s="88">
        <f>'[1]IMF-World Bank'!N135/1000</f>
        <v>91.6545</v>
      </c>
      <c r="G139" s="88">
        <f t="shared" si="15"/>
        <v>0.9606711895350443</v>
      </c>
      <c r="H139" s="87">
        <f>'[1]IMF-World Bank'!S135/'[1]IMF-World Bank'!S$131*100</f>
        <v>187.55188960979814</v>
      </c>
      <c r="I139" s="87">
        <f>100*'[1]IMF-World Bank'!T135/'[1]IMF-World Bank'!T$131</f>
        <v>199.08477862285125</v>
      </c>
      <c r="J139" s="14">
        <f>'[1]IMF-World Bank'!V135</f>
        <v>86.43567795362598</v>
      </c>
      <c r="K139" s="14">
        <f>'[1]IMF-World Bank'!AF135</f>
        <v>652.9233845624808</v>
      </c>
      <c r="L139" s="14">
        <f>'[1]IMF-World Bank'!AA135</f>
        <v>801.063201202509</v>
      </c>
      <c r="M139" s="14">
        <f>'[1]IMF-World Bank'!AI135/1000000000</f>
        <v>103.61139821586984</v>
      </c>
      <c r="N139" s="14">
        <f>'[1]IMF-World Bank'!AK135/1000000000</f>
        <v>477.3705358688383</v>
      </c>
      <c r="O139" s="9">
        <f>'[1]IMF-World Bank'!AM135/1000000000</f>
        <v>33.02845886860489</v>
      </c>
      <c r="P139" s="22">
        <f>'[1]Transport'!I135</f>
        <v>151.6759335</v>
      </c>
      <c r="Q139" s="24">
        <f>'[1]Cement'!V134</f>
        <v>32052</v>
      </c>
      <c r="R139" s="10">
        <f>IF(ISNUMBER('[1]IMF-World Bank'!K135/'[1]Main'!$W136),'[1]IMF-World Bank'!K135/'[1]Main'!$W136*100/1000,".")</f>
        <v>314.9171914659697</v>
      </c>
      <c r="S139" s="10">
        <f>IF(ISNUMBER('[1]IMF-World Bank'!L135/'[1]Main'!$W136),'[1]IMF-World Bank'!L135/'[1]Main'!$W136*100/1000,".")</f>
        <v>283.0630934987472</v>
      </c>
      <c r="T139" s="91">
        <f t="shared" si="12"/>
        <v>1.1125335612406975</v>
      </c>
      <c r="U139" s="14">
        <v>96.82323961413141</v>
      </c>
      <c r="V139" s="11">
        <f>'[1]IMF-World Bank'!AT135/'[1]IMF-World Bank'!AT$131*100</f>
        <v>219.08013239555183</v>
      </c>
      <c r="W139" s="99">
        <f t="shared" si="18"/>
        <v>0.16585605094034955</v>
      </c>
      <c r="X139" s="8">
        <f>'[1]IMF-World Bank'!AZ135</f>
        <v>164158.25</v>
      </c>
      <c r="Y139" s="8">
        <f>'[1]IMF-World Bank'!AW135</f>
        <v>407601.34689164</v>
      </c>
      <c r="Z139" s="8">
        <f>'[1]IMF-World Bank'!AX135</f>
        <v>1568959.7352034398</v>
      </c>
      <c r="AA139" s="22">
        <f t="shared" si="16"/>
        <v>749.3068778304839</v>
      </c>
      <c r="AB139" s="14">
        <f t="shared" si="13"/>
        <v>1860.5126007305437</v>
      </c>
      <c r="AC139" s="14">
        <f t="shared" si="14"/>
        <v>7161.579272604528</v>
      </c>
      <c r="AD139" s="14">
        <f>'[1]IMF-World Bank'!BP135/'[1]IMF-World Bank'!BP$131*100</f>
        <v>42.68759695792678</v>
      </c>
      <c r="AE139" s="94">
        <v>7651223</v>
      </c>
      <c r="AF139" s="14">
        <v>2.495566579571065</v>
      </c>
      <c r="AG139" s="14">
        <v>3.8263561711428444</v>
      </c>
      <c r="AH139" s="14">
        <v>3.39867126943163</v>
      </c>
    </row>
    <row r="140" spans="1:34" ht="12.75">
      <c r="A140">
        <v>2000</v>
      </c>
      <c r="B140" s="86">
        <f>'[1]IMF-World Bank'!G136</f>
        <v>98.932608</v>
      </c>
      <c r="C140" s="88">
        <f>'[1]IMF-World Bank'!O136/1000</f>
        <v>166.3675</v>
      </c>
      <c r="D140" s="88">
        <f>'[1]IMF-World Bank'!M136/1000</f>
        <v>86.98740600000001</v>
      </c>
      <c r="E140" s="88">
        <f>'[1]IMF-World Bank'!P136/1000</f>
        <v>174.5005</v>
      </c>
      <c r="F140" s="88">
        <f>'[1]IMF-World Bank'!N136/1000</f>
        <v>112.748988</v>
      </c>
      <c r="G140" s="88">
        <f t="shared" si="15"/>
        <v>0.9533926836885855</v>
      </c>
      <c r="H140" s="87">
        <f>'[1]IMF-World Bank'!S136/'[1]IMF-World Bank'!S$131*100</f>
        <v>224.41945767414055</v>
      </c>
      <c r="I140" s="87">
        <f>100*'[1]IMF-World Bank'!T136/'[1]IMF-World Bank'!T$131</f>
        <v>238.19513284670916</v>
      </c>
      <c r="J140" s="14">
        <f>'[1]IMF-World Bank'!V136</f>
        <v>85.50642083936228</v>
      </c>
      <c r="K140" s="14">
        <f>'[1]IMF-World Bank'!AF136</f>
        <v>727.0860054796055</v>
      </c>
      <c r="L140" s="14">
        <f>'[1]IMF-World Bank'!AA136</f>
        <v>928.7174511285284</v>
      </c>
      <c r="M140" s="14">
        <f>'[1]IMF-World Bank'!AI136/1000000000</f>
        <v>104.01253933529358</v>
      </c>
      <c r="N140" s="14">
        <f>'[1]IMF-World Bank'!AK136/1000000000</f>
        <v>510.297486021714</v>
      </c>
      <c r="O140" s="9">
        <f>'[1]IMF-World Bank'!AM136/1000000000</f>
        <v>34.28768470820966</v>
      </c>
      <c r="P140" s="22">
        <f>'[1]Transport'!I136</f>
        <v>165.46885375</v>
      </c>
      <c r="Q140" s="24">
        <f>'[1]Cement'!V135</f>
        <v>33876</v>
      </c>
      <c r="R140" s="10">
        <f>IF(ISNUMBER('[1]IMF-World Bank'!K136/'[1]Main'!$W137),'[1]IMF-World Bank'!K136/'[1]Main'!$W137*100/1000,".")</f>
        <v>353.7166569712708</v>
      </c>
      <c r="S140" s="10">
        <f>IF(ISNUMBER('[1]IMF-World Bank'!L136/'[1]Main'!$W137),'[1]IMF-World Bank'!L136/'[1]Main'!$W137*100/1000,".")</f>
        <v>329.7623627646771</v>
      </c>
      <c r="T140" s="91">
        <f t="shared" si="12"/>
        <v>1.0726410800970874</v>
      </c>
      <c r="U140" s="14">
        <v>105.39545935958319</v>
      </c>
      <c r="V140" s="11">
        <f>'[1]IMF-World Bank'!AT136/'[1]IMF-World Bank'!AT$131*100</f>
        <v>239.88183289567732</v>
      </c>
      <c r="W140" s="99">
        <f t="shared" si="18"/>
        <v>0.09495019138735852</v>
      </c>
      <c r="X140" s="8">
        <f>'[1]IMF-World Bank'!AZ136</f>
        <v>181938.429</v>
      </c>
      <c r="Y140" s="8">
        <f>'[1]IMF-World Bank'!AW136</f>
        <v>465485.33343229</v>
      </c>
      <c r="Z140" s="8">
        <f>'[1]IMF-World Bank'!AX136</f>
        <v>1498553.75131849</v>
      </c>
      <c r="AA140" s="22">
        <f t="shared" si="16"/>
        <v>758.4502202762623</v>
      </c>
      <c r="AB140" s="14">
        <f t="shared" si="13"/>
        <v>1940.4776419009847</v>
      </c>
      <c r="AC140" s="14">
        <f t="shared" si="14"/>
        <v>6247.049779589598</v>
      </c>
      <c r="AD140" s="14">
        <f>'[1]IMF-World Bank'!BP136/'[1]IMF-World Bank'!BP$131*100</f>
        <v>41.31328151537289</v>
      </c>
      <c r="AE140" s="94">
        <v>7941969</v>
      </c>
      <c r="AF140" s="14">
        <v>2.521156645496987</v>
      </c>
      <c r="AG140" s="14">
        <v>0.22497170712620473</v>
      </c>
      <c r="AH140" s="14">
        <v>2.621026572833518</v>
      </c>
    </row>
    <row r="141" spans="1:34" ht="12.75">
      <c r="A141">
        <v>2001</v>
      </c>
      <c r="B141" s="86">
        <f>'[1]IMF-World Bank'!G137</f>
        <v>100.456335</v>
      </c>
      <c r="C141" s="88">
        <f>'[1]IMF-World Bank'!O137/1000</f>
        <v>158.5468</v>
      </c>
      <c r="D141" s="88">
        <f>'[1]IMF-World Bank'!M137/1000</f>
        <v>81.5619</v>
      </c>
      <c r="E141" s="88">
        <f>'[1]IMF-World Bank'!P137/1000</f>
        <v>168.276</v>
      </c>
      <c r="F141" s="88">
        <f>'[1]IMF-World Bank'!N137/1000</f>
        <v>110.798</v>
      </c>
      <c r="G141" s="88">
        <f t="shared" si="15"/>
        <v>0.9421830801778031</v>
      </c>
      <c r="H141" s="87">
        <f>'[1]IMF-World Bank'!S137/'[1]IMF-World Bank'!S$131*100</f>
        <v>230.67208667390526</v>
      </c>
      <c r="I141" s="87">
        <f>100*'[1]IMF-World Bank'!T137/'[1]IMF-World Bank'!T$131</f>
        <v>232.73795012217747</v>
      </c>
      <c r="J141" s="14">
        <f>'[1]IMF-World Bank'!V137</f>
        <v>79.63308213057265</v>
      </c>
      <c r="K141" s="14">
        <f>'[1]IMF-World Bank'!AF137</f>
        <v>703.2061107610273</v>
      </c>
      <c r="L141" s="14">
        <f>'[1]IMF-World Bank'!AA137</f>
        <v>868.8587515284879</v>
      </c>
      <c r="M141" s="14">
        <f>'[1]IMF-World Bank'!AI137/1000000000</f>
        <v>110.34359997820346</v>
      </c>
      <c r="N141" s="14">
        <f>'[1]IMF-World Bank'!AK137/1000000000</f>
        <v>491.3503043065025</v>
      </c>
      <c r="O141" s="9">
        <f>'[1]IMF-World Bank'!AM137/1000000000</f>
        <v>34.56676643856353</v>
      </c>
      <c r="P141" s="22">
        <f>'[1]Transport'!I137</f>
        <v>171.80594525</v>
      </c>
      <c r="Q141" s="24">
        <f>'[1]Cement'!V136</f>
        <v>30687.794292062143</v>
      </c>
      <c r="R141" s="10">
        <f>IF(ISNUMBER('[1]IMF-World Bank'!K137/'[1]Main'!$W138),'[1]IMF-World Bank'!K137/'[1]Main'!$W138*100/1000,".")</f>
        <v>351.5849446897757</v>
      </c>
      <c r="S141" s="10">
        <f>IF(ISNUMBER('[1]IMF-World Bank'!L137/'[1]Main'!$W138),'[1]IMF-World Bank'!L137/'[1]Main'!$W138*100/1000,".")</f>
        <v>337.0633591513036</v>
      </c>
      <c r="T141" s="91">
        <f t="shared" si="12"/>
        <v>1.0430826583317634</v>
      </c>
      <c r="U141" s="14">
        <v>111.6524858361767</v>
      </c>
      <c r="V141" s="11">
        <f>'[1]IMF-World Bank'!AT137/'[1]IMF-World Bank'!AT$131*100</f>
        <v>255.14431534931612</v>
      </c>
      <c r="W141" s="99">
        <f t="shared" si="18"/>
        <v>0.06362500348359572</v>
      </c>
      <c r="X141" s="8">
        <f>'[1]IMF-World Bank'!AZ137</f>
        <v>198848.824</v>
      </c>
      <c r="Y141" s="8">
        <f>'[1]IMF-World Bank'!AW137</f>
        <v>527512.72503726</v>
      </c>
      <c r="Z141" s="8">
        <f>'[1]IMF-World Bank'!AX137</f>
        <v>1685418.8961737598</v>
      </c>
      <c r="AA141" s="22">
        <f t="shared" si="16"/>
        <v>779.3582378183014</v>
      </c>
      <c r="AB141" s="14">
        <f t="shared" si="13"/>
        <v>2067.5072627624345</v>
      </c>
      <c r="AC141" s="14">
        <f t="shared" si="14"/>
        <v>6605.74739384754</v>
      </c>
      <c r="AD141" s="14">
        <f>'[1]IMF-World Bank'!BP137/'[1]IMF-World Bank'!BP$131*100</f>
        <v>41.45342703722867</v>
      </c>
      <c r="AE141" s="94">
        <v>7965795</v>
      </c>
      <c r="AF141" s="14">
        <v>0.6639865832847685</v>
      </c>
      <c r="AG141" s="14">
        <v>2.3519775567116357</v>
      </c>
      <c r="AH141" s="14">
        <v>2.170049581162403</v>
      </c>
    </row>
    <row r="142" spans="1:34" ht="12.75">
      <c r="A142">
        <v>2002</v>
      </c>
      <c r="B142" s="86">
        <f>'[1]IMF-World Bank'!G138</f>
        <v>101.965014</v>
      </c>
      <c r="C142" s="88">
        <f>'[1]IMF-World Bank'!O138/1000</f>
        <v>160.68182099999999</v>
      </c>
      <c r="D142" s="88">
        <f>'[1]IMF-World Bank'!M138/1000</f>
        <v>82.641197</v>
      </c>
      <c r="E142" s="88">
        <f>'[1]IMF-World Bank'!P138/1000</f>
        <v>168.678764</v>
      </c>
      <c r="F142" s="88">
        <f>'[1]IMF-World Bank'!N138/1000</f>
        <v>109.382769</v>
      </c>
      <c r="G142" s="88">
        <f t="shared" si="15"/>
        <v>0.952590694819177</v>
      </c>
      <c r="H142" s="87">
        <f>'[1]IMF-World Bank'!S138/'[1]IMF-World Bank'!S$131*100</f>
        <v>223.47150440040747</v>
      </c>
      <c r="I142" s="87">
        <f>100*'[1]IMF-World Bank'!T138/'[1]IMF-World Bank'!T$131</f>
        <v>230.65538848742978</v>
      </c>
      <c r="J142" s="14">
        <f>'[1]IMF-World Bank'!V138</f>
        <v>83.02658457921169</v>
      </c>
      <c r="K142" s="14">
        <f>'[1]IMF-World Bank'!AF138</f>
        <v>692.7194006240003</v>
      </c>
      <c r="L142" s="14">
        <f>'[1]IMF-World Bank'!AA138</f>
        <v>833.8797865964486</v>
      </c>
      <c r="M142" s="14">
        <f>'[1]IMF-World Bank'!AI138/1000000000</f>
        <v>110.67462956750354</v>
      </c>
      <c r="N142" s="14">
        <f>'[1]IMF-World Bank'!AK138/1000000000</f>
        <v>487.9108512798832</v>
      </c>
      <c r="O142" s="9">
        <f>'[1]IMF-World Bank'!AM138/1000000000</f>
        <v>34.70503381259806</v>
      </c>
      <c r="P142" s="22">
        <f>'[1]Transport'!I138</f>
        <v>174.89941975</v>
      </c>
      <c r="Q142" s="24">
        <f>'[1]Cement'!V137</f>
        <v>21638.957018933885</v>
      </c>
      <c r="R142" s="10">
        <f>IF(ISNUMBER('[1]IMF-World Bank'!K138/'[1]Main'!$W139),'[1]IMF-World Bank'!K138/'[1]Main'!$W139*100/1000,".")</f>
        <v>376.79296257370646</v>
      </c>
      <c r="S142" s="10">
        <f>IF(ISNUMBER('[1]IMF-World Bank'!L138/'[1]Main'!$W139),'[1]IMF-World Bank'!L138/'[1]Main'!$W139*100/1000,".")</f>
        <v>326.78080765451904</v>
      </c>
      <c r="T142" s="91">
        <f t="shared" si="12"/>
        <v>1.1530449578056663</v>
      </c>
      <c r="U142" s="14">
        <v>111.45086132202408</v>
      </c>
      <c r="V142" s="11">
        <f>'[1]IMF-World Bank'!AT138/'[1]IMF-World Bank'!AT$131*100</f>
        <v>267.98085428744724</v>
      </c>
      <c r="W142" s="99">
        <f t="shared" si="18"/>
        <v>0.05031089530862846</v>
      </c>
      <c r="X142" s="8">
        <f>'[1]IMF-World Bank'!AZ138</f>
        <v>232081.897</v>
      </c>
      <c r="Y142" s="8">
        <f>'[1]IMF-World Bank'!AW138</f>
        <v>596745.74789151</v>
      </c>
      <c r="Z142" s="8">
        <f>'[1]IMF-World Bank'!AX138</f>
        <v>1835450.63951731</v>
      </c>
      <c r="AA142" s="22">
        <f t="shared" si="16"/>
        <v>866.0390967746504</v>
      </c>
      <c r="AB142" s="14">
        <f t="shared" si="13"/>
        <v>2226.822320864072</v>
      </c>
      <c r="AC142" s="14">
        <f t="shared" si="14"/>
        <v>6849.185716635303</v>
      </c>
      <c r="AD142" s="14">
        <f>'[1]IMF-World Bank'!BP138/'[1]IMF-World Bank'!BP$131*100</f>
        <v>40.20206822561721</v>
      </c>
      <c r="AE142" s="8">
        <f>291.04/288.02*AE141</f>
        <v>8049319.411152004</v>
      </c>
      <c r="AF142" s="14">
        <v>0.03847692865849295</v>
      </c>
      <c r="AG142" s="14">
        <v>3.9302239128811034</v>
      </c>
      <c r="AH142" s="14">
        <v>2.9901944928965696</v>
      </c>
    </row>
    <row r="143" spans="1:34" ht="12.75">
      <c r="A143">
        <v>2003</v>
      </c>
      <c r="B143" s="86">
        <f>'[1]IMF-World Bank'!G139</f>
        <v>103.457031</v>
      </c>
      <c r="C143" s="88">
        <f>'[1]IMF-World Bank'!O139/1000</f>
        <v>165.3956</v>
      </c>
      <c r="D143" s="88">
        <f>'[1]IMF-World Bank'!M139/1000</f>
        <v>87.56060000000001</v>
      </c>
      <c r="E143" s="88">
        <f>'[1]IMF-World Bank'!P139/1000</f>
        <v>170.489624</v>
      </c>
      <c r="F143" s="88">
        <f>'[1]IMF-World Bank'!N139/1000</f>
        <v>111.9332</v>
      </c>
      <c r="G143" s="88">
        <f t="shared" si="15"/>
        <v>0.9701212080800883</v>
      </c>
      <c r="H143" s="87">
        <f>'[1]IMF-World Bank'!S139/'[1]IMF-World Bank'!S$131*100</f>
        <v>218.20212579320645</v>
      </c>
      <c r="I143" s="87">
        <f>100*'[1]IMF-World Bank'!T139/'[1]IMF-World Bank'!T$131</f>
        <v>229.5844077061603</v>
      </c>
      <c r="J143" s="14">
        <f>'[1]IMF-World Bank'!V139</f>
        <v>86.51018184346118</v>
      </c>
      <c r="K143" s="14">
        <f>'[1]IMF-World Bank'!AF139</f>
        <v>636.519698402052</v>
      </c>
      <c r="L143" s="14">
        <f>'[1]IMF-World Bank'!AA139</f>
        <v>816.639961853889</v>
      </c>
      <c r="M143" s="14">
        <f>'[1]IMF-World Bank'!AI139/1000000000</f>
        <v>114.9909416997247</v>
      </c>
      <c r="N143" s="14">
        <f>'[1]IMF-World Bank'!AK139/1000000000</f>
        <v>481.66883817437565</v>
      </c>
      <c r="O143" s="9">
        <f>'[1]IMF-World Bank'!AM139/1000000000</f>
        <v>35.98912025450436</v>
      </c>
      <c r="P143" s="22">
        <f>'[1]Transport'!I139</f>
        <v>183.640078</v>
      </c>
      <c r="Q143" s="24">
        <f>'[1]Cement'!V138</f>
        <v>28876.477284237008</v>
      </c>
      <c r="R143" s="10">
        <f>IF(ISNUMBER('[1]IMF-World Bank'!K139/'[1]Main'!$W140),'[1]IMF-World Bank'!K139/'[1]Main'!$W140*100/1000,".")</f>
        <v>399.05665056888245</v>
      </c>
      <c r="S143" s="10">
        <f>IF(ISNUMBER('[1]IMF-World Bank'!L139/'[1]Main'!$W140),'[1]IMF-World Bank'!L139/'[1]Main'!$W140*100/1000,".")</f>
        <v>374.4875506032204</v>
      </c>
      <c r="T143" s="91">
        <f t="shared" si="12"/>
        <v>1.0656072543028103</v>
      </c>
      <c r="U143" s="14">
        <v>99.66643626702948</v>
      </c>
      <c r="V143" s="11">
        <f>'[1]IMF-World Bank'!AT139/'[1]IMF-World Bank'!AT$131*100</f>
        <v>280.16899315076387</v>
      </c>
      <c r="W143" s="99">
        <f t="shared" si="18"/>
        <v>0.045481379241530166</v>
      </c>
      <c r="X143" s="8">
        <f>'[1]IMF-World Bank'!AZ139</f>
        <v>263387.0890859299</v>
      </c>
      <c r="Y143" s="8">
        <f>'[1]IMF-World Bank'!AW139</f>
        <v>679295.0890859299</v>
      </c>
      <c r="Z143" s="8">
        <f>'[1]IMF-World Bank'!AX139</f>
        <v>1966900.6590699297</v>
      </c>
      <c r="AA143" s="22">
        <f t="shared" si="16"/>
        <v>940.1007803322357</v>
      </c>
      <c r="AB143" s="14">
        <f t="shared" si="13"/>
        <v>2424.590535328759</v>
      </c>
      <c r="AC143" s="14">
        <f t="shared" si="14"/>
        <v>7020.408064969223</v>
      </c>
      <c r="AD143" s="14">
        <f>'[1]IMF-World Bank'!BP139/'[1]IMF-World Bank'!BP$131*100</f>
        <v>38.97258187478992</v>
      </c>
      <c r="AE143" s="8">
        <f>294.04/291.04*AE142</f>
        <v>8132290.680508299</v>
      </c>
      <c r="AF143" s="14">
        <v>-1.205320899076872</v>
      </c>
      <c r="AG143" s="14">
        <v>-4.1942601831542685</v>
      </c>
      <c r="AH143" s="14">
        <v>1.7577916393253679</v>
      </c>
    </row>
    <row r="144" spans="1:34" ht="12.75">
      <c r="A144">
        <v>2004</v>
      </c>
      <c r="B144" s="86">
        <f>1.016*B143</f>
        <v>105.11234349600001</v>
      </c>
      <c r="C144" s="88">
        <f>'[1]IMF-World Bank'!O140/1000</f>
        <v>189.0835</v>
      </c>
      <c r="D144" s="88">
        <f>'[1]IMF-World Bank'!M140/1000</f>
        <v>101.2523</v>
      </c>
      <c r="E144" s="88">
        <f>'[1]IMF-World Bank'!P140/1000</f>
        <v>197.3473</v>
      </c>
      <c r="F144" s="88">
        <f>'[1]IMF-World Bank'!N140/1000</f>
        <v>128.7232</v>
      </c>
      <c r="G144" s="88">
        <f t="shared" si="15"/>
        <v>0.9581255988807549</v>
      </c>
      <c r="H144" s="87">
        <f>'[1]IMF-World Bank'!S140/'[1]IMF-World Bank'!S$131*100</f>
        <v>227.47528816091233</v>
      </c>
      <c r="I144" s="87">
        <f>100*'[1]IMF-World Bank'!T140/'[1]IMF-World Bank'!T$131</f>
        <v>238.66539070152584</v>
      </c>
      <c r="J144" s="14">
        <f>'[1]IMF-World Bank'!V140</f>
        <v>86.53711477896948</v>
      </c>
      <c r="K144" s="14">
        <f>'[1]IMF-World Bank'!AF140</f>
        <v>668.3043932000236</v>
      </c>
      <c r="L144" s="14">
        <f>'[1]IMF-World Bank'!AA140</f>
        <v>894.2694679413684</v>
      </c>
      <c r="M144" s="14">
        <f>'[1]IMF-World Bank'!AI140/1000000000</f>
        <v>119.56116098230736</v>
      </c>
      <c r="N144" s="14">
        <f>'[1]IMF-World Bank'!AK140/1000000000</f>
        <v>499.73179993092134</v>
      </c>
      <c r="O144" s="9">
        <f>'[1]IMF-World Bank'!AM140/1000000000</f>
        <v>36.8887266548298</v>
      </c>
      <c r="P144" s="22">
        <f>'[1]Transport'!I140</f>
        <v>201.4917445</v>
      </c>
      <c r="Q144" s="24">
        <f>'[1]Cement'!V139</f>
        <v>34611.48435789783</v>
      </c>
      <c r="R144" s="10">
        <f>IF(ISNUMBER('[1]IMF-World Bank'!K140/'[1]Main'!$W141),'[1]IMF-World Bank'!K140/'[1]Main'!$W141*100/1000,".")</f>
        <v>426.36634319098306</v>
      </c>
      <c r="S144" s="10">
        <f>IF(ISNUMBER('[1]IMF-World Bank'!L140/'[1]Main'!$W141),'[1]IMF-World Bank'!L140/'[1]Main'!$W141*100/1000,".")</f>
        <v>399.48230105488665</v>
      </c>
      <c r="T144" s="91">
        <f t="shared" si="12"/>
        <v>1.0672972045697782</v>
      </c>
      <c r="U144" s="14">
        <v>95.76671657108507</v>
      </c>
      <c r="V144" s="11">
        <f>'[1]IMF-World Bank'!AT140/'[1]IMF-World Bank'!AT$131*100</f>
        <v>293.304108068361</v>
      </c>
      <c r="W144" s="99">
        <f t="shared" si="18"/>
        <v>0.04688282871662716</v>
      </c>
      <c r="X144" s="8">
        <f>'[1]IMF-World Bank'!AZ140</f>
        <v>300949.67199109</v>
      </c>
      <c r="Y144" s="8">
        <f>'[1]IMF-World Bank'!AW140</f>
        <v>736144.67199109</v>
      </c>
      <c r="Z144" s="8">
        <f>'[1]IMF-World Bank'!AX140</f>
        <v>2163703.69904302</v>
      </c>
      <c r="AA144" s="22">
        <f t="shared" si="16"/>
        <v>1026.0670195623275</v>
      </c>
      <c r="AB144" s="14">
        <f t="shared" si="13"/>
        <v>2509.8341678170946</v>
      </c>
      <c r="AC144" s="14">
        <f t="shared" si="14"/>
        <v>7376.997592337579</v>
      </c>
      <c r="AD144" s="14">
        <f>'[1]IMF-World Bank'!BP140/'[1]IMF-World Bank'!BP$131*100</f>
        <v>37.23492638898634</v>
      </c>
      <c r="AE144" s="14">
        <f>110.4/105.7*AE143</f>
        <v>8493896.794021914</v>
      </c>
      <c r="AF144" s="59">
        <v>-1.29968574217571</v>
      </c>
      <c r="AG144" s="59">
        <v>-4.615196284281458</v>
      </c>
      <c r="AH144" s="59">
        <v>1.5534046427039483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lcatao</dc:creator>
  <cp:keywords/>
  <dc:description/>
  <cp:lastModifiedBy>salv</cp:lastModifiedBy>
  <dcterms:created xsi:type="dcterms:W3CDTF">2005-10-10T20:55:50Z</dcterms:created>
  <dcterms:modified xsi:type="dcterms:W3CDTF">2010-06-02T00:31:13Z</dcterms:modified>
  <cp:category/>
  <cp:version/>
  <cp:contentType/>
  <cp:contentStatus/>
</cp:coreProperties>
</file>